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 defaultThemeVersion="124226"/>
  <bookViews>
    <workbookView xWindow="240" yWindow="90" windowWidth="12120" windowHeight="8070"/>
  </bookViews>
  <sheets>
    <sheet name="DVA" sheetId="2" r:id="rId1"/>
  </sheets>
  <calcPr calcId="144525"/>
  <fileRecoveryPr repairLoad="1"/>
</workbook>
</file>

<file path=xl/calcChain.xml><?xml version="1.0" encoding="utf-8"?>
<calcChain xmlns="http://schemas.openxmlformats.org/spreadsheetml/2006/main">
  <c r="F47" i="2" l="1"/>
  <c r="F48" i="2"/>
  <c r="F46" i="2"/>
  <c r="D47" i="2"/>
  <c r="D48" i="2"/>
  <c r="D46" i="2"/>
  <c r="F44" i="2"/>
  <c r="F43" i="2"/>
  <c r="F42" i="2"/>
  <c r="D43" i="2"/>
  <c r="D44" i="2"/>
  <c r="D42" i="2"/>
  <c r="F40" i="2"/>
  <c r="F39" i="2"/>
  <c r="F38" i="2"/>
  <c r="D39" i="2"/>
  <c r="D40" i="2"/>
  <c r="D38" i="2"/>
  <c r="F35" i="2"/>
  <c r="F36" i="2"/>
  <c r="F34" i="2"/>
  <c r="D35" i="2"/>
  <c r="D36" i="2"/>
  <c r="D34" i="2"/>
  <c r="F29" i="2"/>
  <c r="F30" i="2"/>
  <c r="F28" i="2"/>
  <c r="D29" i="2"/>
  <c r="D30" i="2"/>
  <c r="D28" i="2"/>
  <c r="F25" i="2"/>
  <c r="D25" i="2"/>
  <c r="F18" i="2"/>
  <c r="F19" i="2"/>
  <c r="F20" i="2"/>
  <c r="F21" i="2"/>
  <c r="F22" i="2"/>
  <c r="F23" i="2"/>
  <c r="F17" i="2"/>
  <c r="F15" i="2"/>
  <c r="F14" i="2"/>
  <c r="D18" i="2"/>
  <c r="D19" i="2"/>
  <c r="D20" i="2"/>
  <c r="D21" i="2"/>
  <c r="D22" i="2"/>
  <c r="D23" i="2"/>
  <c r="D17" i="2"/>
  <c r="D15" i="2"/>
  <c r="D14" i="2"/>
  <c r="F10" i="2"/>
  <c r="F11" i="2"/>
  <c r="F12" i="2"/>
  <c r="D10" i="2"/>
  <c r="D11" i="2"/>
  <c r="D12" i="2"/>
  <c r="F9" i="2"/>
  <c r="D9" i="2"/>
  <c r="D27" i="2" l="1"/>
  <c r="F27" i="2"/>
  <c r="D41" i="2"/>
  <c r="F41" i="2"/>
  <c r="F16" i="2"/>
  <c r="F13" i="2" s="1"/>
  <c r="F45" i="2"/>
  <c r="D33" i="2"/>
  <c r="D45" i="2"/>
  <c r="F8" i="2"/>
  <c r="F37" i="2"/>
  <c r="D37" i="2"/>
  <c r="F33" i="2"/>
  <c r="D16" i="2"/>
  <c r="D13" i="2" s="1"/>
  <c r="D8" i="2"/>
  <c r="D24" i="2" l="1"/>
  <c r="D26" i="2" s="1"/>
  <c r="D31" i="2" s="1"/>
  <c r="F24" i="2"/>
  <c r="F26" i="2" s="1"/>
  <c r="F31" i="2" s="1"/>
  <c r="G41" i="2" s="1"/>
  <c r="F32" i="2"/>
  <c r="D32" i="2"/>
  <c r="E37" i="2" l="1"/>
  <c r="E41" i="2"/>
  <c r="G33" i="2"/>
  <c r="G37" i="2"/>
  <c r="G45" i="2"/>
  <c r="E33" i="2"/>
  <c r="E45" i="2"/>
  <c r="G32" i="2" l="1"/>
  <c r="E32" i="2"/>
</calcChain>
</file>

<file path=xl/sharedStrings.xml><?xml version="1.0" encoding="utf-8"?>
<sst xmlns="http://schemas.openxmlformats.org/spreadsheetml/2006/main" count="52" uniqueCount="48">
  <si>
    <t xml:space="preserve">ITAÚSA - INVESTIMENTOS ITAÚ S.A. </t>
  </si>
  <si>
    <t>%</t>
  </si>
  <si>
    <t>Consolidated Statement of Added Value</t>
  </si>
  <si>
    <t>(In millions of Reais)</t>
  </si>
  <si>
    <t>INCOME</t>
  </si>
  <si>
    <t>Income from financial operations and securities</t>
  </si>
  <si>
    <t>Interest, income, dividends and provision of financial services</t>
  </si>
  <si>
    <t>Other</t>
  </si>
  <si>
    <t>INPUTS PURCHASED FROM THIRD PARTIES</t>
  </si>
  <si>
    <t>Data processing and telecommunications</t>
  </si>
  <si>
    <t>Advertising, promotions and publicity</t>
  </si>
  <si>
    <t>Installations, repairs and maintenance of asset items</t>
  </si>
  <si>
    <t>Security</t>
  </si>
  <si>
    <t>Travel expenses</t>
  </si>
  <si>
    <t>Legal and judicial</t>
  </si>
  <si>
    <t xml:space="preserve">GROSS ADDED VALUE </t>
  </si>
  <si>
    <t>NET ADDED VALUE PRODUCED BY THE COMPANY</t>
  </si>
  <si>
    <t xml:space="preserve">ADDED VALUE RECEIVED FROM TRANSFER </t>
  </si>
  <si>
    <t xml:space="preserve">TOTAL ADDED VALUE TO BE DISTRIBUTED </t>
  </si>
  <si>
    <t>DISTRIBUTION OF ADDED VALUE</t>
  </si>
  <si>
    <t>Personnel</t>
  </si>
  <si>
    <t>Compensation</t>
  </si>
  <si>
    <t>Benefits</t>
  </si>
  <si>
    <t>FGTS – Government severance pay fund</t>
  </si>
  <si>
    <t xml:space="preserve">Taxes, fees and contributions  </t>
  </si>
  <si>
    <t>Federal</t>
  </si>
  <si>
    <t>State</t>
  </si>
  <si>
    <t>Municipal</t>
  </si>
  <si>
    <t>Return on own assets</t>
  </si>
  <si>
    <t>Dividends and interest on capital paid/provided for</t>
  </si>
  <si>
    <t>Non-controlling interests in retained earnings</t>
  </si>
  <si>
    <t>Retained earnings for the period</t>
  </si>
  <si>
    <t>01/01 to</t>
  </si>
  <si>
    <t>Sales of products and services</t>
  </si>
  <si>
    <t>DEPRECIATION AND AMORTIZATION</t>
  </si>
  <si>
    <t>Share of income in associates and joint ventures</t>
  </si>
  <si>
    <t>The accompanying notes are an integral part of these financial statements.</t>
  </si>
  <si>
    <t>Materials, Energy, Third-party Services and Other</t>
  </si>
  <si>
    <t>Financial Income</t>
  </si>
  <si>
    <t>Other revenue</t>
  </si>
  <si>
    <t>Return on third parties’ assets</t>
  </si>
  <si>
    <t>Rents</t>
  </si>
  <si>
    <t>Other Expenses</t>
  </si>
  <si>
    <t>Years ended March 31, 2013 and 2012</t>
  </si>
  <si>
    <t>Cost of Products and Services</t>
  </si>
  <si>
    <t>Interest</t>
  </si>
  <si>
    <t>03/31/2014</t>
  </si>
  <si>
    <t>03/31/2013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</si>
</sst>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29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9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8"/>
      <color indexed="48"/>
      <name val="Arial"/>
      <family val="2"/>
    </font>
    <font>
      <sz val="8"/>
      <name val="Arial"/>
      <family val="2"/>
    </font>
    <font>
      <sz val="10"/>
      <color indexed="4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 style="thin">
        <color indexed="22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22"/>
      </bottom>
      <diagonal/>
    </border>
  </borders>
  <cellStyleXfs count="49">
    <xf numFmtId="0" fontId="0" fillId="0" borderId="0">
      <alignment vertical="top"/>
    </xf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17" borderId="2" applyNumberFormat="0" applyAlignment="0" applyProtection="0"/>
    <xf numFmtId="0" fontId="7" fillId="0" borderId="3" applyNumberFormat="0" applyFill="0" applyAlignment="0" applyProtection="0"/>
    <xf numFmtId="0" fontId="8" fillId="0" borderId="0" applyFont="0">
      <alignment horizontal="justify" vertical="top" wrapText="1"/>
    </xf>
    <xf numFmtId="38" fontId="9" fillId="0" borderId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38" fontId="10" fillId="0" borderId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11" fillId="7" borderId="1" applyNumberFormat="0" applyAlignment="0" applyProtection="0"/>
    <xf numFmtId="0" fontId="12" fillId="3" borderId="0" applyNumberFormat="0" applyBorder="0" applyAlignment="0" applyProtection="0"/>
    <xf numFmtId="0" fontId="13" fillId="22" borderId="0" applyNumberFormat="0" applyBorder="0" applyAlignment="0" applyProtection="0"/>
    <xf numFmtId="0" fontId="14" fillId="23" borderId="0"/>
    <xf numFmtId="0" fontId="1" fillId="24" borderId="4" applyNumberFormat="0" applyFont="0" applyAlignment="0" applyProtection="0"/>
    <xf numFmtId="0" fontId="15" fillId="16" borderId="5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165" fontId="1" fillId="0" borderId="0" applyFont="0" applyFill="0" applyBorder="0" applyAlignment="0" applyProtection="0"/>
  </cellStyleXfs>
  <cellXfs count="51">
    <xf numFmtId="0" fontId="0" fillId="0" borderId="0" xfId="0" applyAlignment="1"/>
    <xf numFmtId="38" fontId="23" fillId="0" borderId="0" xfId="27" quotePrefix="1" applyFont="1" applyFill="1" applyAlignment="1">
      <alignment horizontal="left"/>
    </xf>
    <xf numFmtId="0" fontId="8" fillId="0" borderId="0" xfId="0" applyFont="1" applyFill="1">
      <alignment vertical="top"/>
    </xf>
    <xf numFmtId="0" fontId="8" fillId="0" borderId="10" xfId="23" applyFont="1" applyBorder="1" applyAlignment="1"/>
    <xf numFmtId="0" fontId="26" fillId="0" borderId="0" xfId="0" applyFont="1" applyFill="1">
      <alignment vertical="top"/>
    </xf>
    <xf numFmtId="0" fontId="27" fillId="0" borderId="0" xfId="0" applyFont="1" applyFill="1">
      <alignment vertical="top"/>
    </xf>
    <xf numFmtId="0" fontId="24" fillId="0" borderId="0" xfId="37" applyNumberFormat="1" applyFont="1" applyFill="1"/>
    <xf numFmtId="0" fontId="25" fillId="0" borderId="0" xfId="23" applyFont="1" applyAlignment="1"/>
    <xf numFmtId="38" fontId="23" fillId="0" borderId="0" xfId="27" quotePrefix="1" applyFont="1" applyFill="1" applyAlignment="1"/>
    <xf numFmtId="38" fontId="23" fillId="0" borderId="0" xfId="27" applyFont="1" applyFill="1" applyAlignment="1"/>
    <xf numFmtId="0" fontId="9" fillId="0" borderId="16" xfId="37" applyNumberFormat="1" applyFont="1" applyFill="1" applyBorder="1" applyAlignment="1"/>
    <xf numFmtId="38" fontId="23" fillId="0" borderId="0" xfId="27" applyFont="1" applyFill="1" applyAlignment="1">
      <alignment horizontal="left"/>
    </xf>
    <xf numFmtId="0" fontId="1" fillId="0" borderId="0" xfId="26" applyNumberFormat="1" applyFont="1" applyFill="1" applyBorder="1" applyAlignment="1">
      <alignment horizontal="left"/>
    </xf>
    <xf numFmtId="0" fontId="1" fillId="0" borderId="12" xfId="26" applyNumberFormat="1" applyFont="1" applyFill="1" applyBorder="1" applyAlignment="1">
      <alignment horizontal="left"/>
    </xf>
    <xf numFmtId="0" fontId="23" fillId="0" borderId="0" xfId="26" applyNumberFormat="1" applyFont="1" applyFill="1" applyBorder="1" applyAlignment="1">
      <alignment horizontal="left"/>
    </xf>
    <xf numFmtId="0" fontId="1" fillId="0" borderId="14" xfId="26" applyNumberFormat="1" applyFont="1" applyFill="1" applyBorder="1" applyAlignment="1">
      <alignment horizontal="left"/>
    </xf>
    <xf numFmtId="0" fontId="1" fillId="0" borderId="13" xfId="26" applyNumberFormat="1" applyFont="1" applyFill="1" applyBorder="1" applyAlignment="1">
      <alignment horizontal="left"/>
    </xf>
    <xf numFmtId="164" fontId="23" fillId="0" borderId="0" xfId="25" applyNumberFormat="1" applyFont="1" applyFill="1" applyAlignment="1">
      <alignment horizontal="right"/>
    </xf>
    <xf numFmtId="10" fontId="23" fillId="0" borderId="0" xfId="25" applyNumberFormat="1" applyFont="1" applyFill="1" applyAlignment="1">
      <alignment horizontal="right"/>
    </xf>
    <xf numFmtId="166" fontId="1" fillId="0" borderId="0" xfId="48" applyNumberFormat="1" applyFont="1" applyFill="1" applyAlignment="1">
      <alignment horizontal="right"/>
    </xf>
    <xf numFmtId="166" fontId="23" fillId="0" borderId="0" xfId="48" applyNumberFormat="1" applyFont="1" applyFill="1" applyAlignment="1">
      <alignment horizontal="right"/>
    </xf>
    <xf numFmtId="166" fontId="28" fillId="0" borderId="0" xfId="48" applyNumberFormat="1" applyFont="1" applyFill="1" applyAlignment="1">
      <alignment vertical="top"/>
    </xf>
    <xf numFmtId="166" fontId="23" fillId="0" borderId="0" xfId="48" applyNumberFormat="1" applyFont="1" applyFill="1" applyAlignment="1" applyProtection="1">
      <alignment horizontal="right"/>
      <protection locked="0"/>
    </xf>
    <xf numFmtId="166" fontId="1" fillId="0" borderId="0" xfId="48" applyNumberFormat="1" applyFont="1" applyFill="1" applyBorder="1" applyAlignment="1">
      <alignment horizontal="right"/>
    </xf>
    <xf numFmtId="164" fontId="1" fillId="0" borderId="0" xfId="25" applyNumberFormat="1" applyFont="1" applyFill="1" applyAlignment="1">
      <alignment horizontal="right"/>
    </xf>
    <xf numFmtId="164" fontId="23" fillId="0" borderId="0" xfId="25" applyNumberFormat="1" applyFont="1" applyFill="1" applyAlignment="1" applyProtection="1">
      <alignment horizontal="right"/>
      <protection locked="0"/>
    </xf>
    <xf numFmtId="0" fontId="23" fillId="0" borderId="10" xfId="26" applyNumberFormat="1" applyFont="1" applyFill="1" applyBorder="1" applyAlignment="1">
      <alignment horizontal="left"/>
    </xf>
    <xf numFmtId="0" fontId="1" fillId="0" borderId="15" xfId="26" applyNumberFormat="1" applyFont="1" applyFill="1" applyBorder="1" applyAlignment="1">
      <alignment horizontal="left"/>
    </xf>
    <xf numFmtId="10" fontId="23" fillId="0" borderId="0" xfId="25" applyNumberFormat="1" applyFont="1" applyFill="1" applyAlignment="1" applyProtection="1">
      <alignment horizontal="right"/>
      <protection locked="0"/>
    </xf>
    <xf numFmtId="164" fontId="1" fillId="0" borderId="0" xfId="25" applyNumberFormat="1" applyFont="1" applyFill="1" applyAlignment="1" applyProtection="1">
      <alignment horizontal="right"/>
      <protection locked="0"/>
    </xf>
    <xf numFmtId="10" fontId="1" fillId="0" borderId="0" xfId="25" applyNumberFormat="1" applyFont="1" applyFill="1" applyAlignment="1" applyProtection="1">
      <alignment horizontal="right"/>
      <protection locked="0"/>
    </xf>
    <xf numFmtId="10" fontId="1" fillId="0" borderId="10" xfId="25" applyNumberFormat="1" applyFont="1" applyFill="1" applyBorder="1" applyAlignment="1" applyProtection="1">
      <alignment horizontal="right"/>
      <protection locked="0"/>
    </xf>
    <xf numFmtId="14" fontId="23" fillId="0" borderId="11" xfId="25" applyNumberFormat="1" applyFont="1" applyFill="1" applyBorder="1" applyAlignment="1">
      <alignment horizontal="center" vertical="center" wrapText="1"/>
    </xf>
    <xf numFmtId="166" fontId="1" fillId="0" borderId="0" xfId="26" applyNumberFormat="1" applyFont="1" applyFill="1" applyBorder="1" applyAlignment="1">
      <alignment horizontal="left"/>
    </xf>
    <xf numFmtId="166" fontId="23" fillId="0" borderId="0" xfId="26" applyNumberFormat="1" applyFont="1" applyFill="1" applyBorder="1" applyAlignment="1">
      <alignment horizontal="left"/>
    </xf>
    <xf numFmtId="0" fontId="9" fillId="0" borderId="0" xfId="23" applyFont="1" applyBorder="1" applyAlignment="1"/>
    <xf numFmtId="3" fontId="23" fillId="0" borderId="16" xfId="25" applyNumberFormat="1" applyFont="1" applyFill="1" applyBorder="1" applyAlignment="1">
      <alignment horizontal="center" vertical="center" wrapText="1"/>
    </xf>
    <xf numFmtId="0" fontId="1" fillId="0" borderId="13" xfId="26" applyNumberFormat="1" applyFont="1" applyFill="1" applyBorder="1" applyAlignment="1">
      <alignment horizontal="left"/>
    </xf>
    <xf numFmtId="0" fontId="1" fillId="0" borderId="12" xfId="26" applyNumberFormat="1" applyFont="1" applyFill="1" applyBorder="1" applyAlignment="1">
      <alignment horizontal="left"/>
    </xf>
    <xf numFmtId="3" fontId="23" fillId="0" borderId="16" xfId="25" applyNumberFormat="1" applyFont="1" applyFill="1" applyBorder="1" applyAlignment="1">
      <alignment horizontal="center" vertical="center" wrapText="1"/>
    </xf>
    <xf numFmtId="0" fontId="1" fillId="0" borderId="12" xfId="26" applyNumberFormat="1" applyFont="1" applyFill="1" applyBorder="1" applyAlignment="1">
      <alignment horizontal="left"/>
    </xf>
    <xf numFmtId="3" fontId="23" fillId="0" borderId="16" xfId="25" applyNumberFormat="1" applyFont="1" applyFill="1" applyBorder="1" applyAlignment="1">
      <alignment horizontal="center" vertical="center" wrapText="1"/>
    </xf>
    <xf numFmtId="3" fontId="23" fillId="0" borderId="11" xfId="25" applyNumberFormat="1" applyFont="1" applyFill="1" applyBorder="1" applyAlignment="1">
      <alignment horizontal="center" vertical="center" wrapText="1"/>
    </xf>
    <xf numFmtId="0" fontId="1" fillId="0" borderId="13" xfId="26" applyNumberFormat="1" applyFont="1" applyFill="1" applyBorder="1" applyAlignment="1">
      <alignment horizontal="left"/>
    </xf>
    <xf numFmtId="0" fontId="1" fillId="0" borderId="12" xfId="26" applyNumberFormat="1" applyFont="1" applyFill="1" applyBorder="1" applyAlignment="1">
      <alignment horizontal="left"/>
    </xf>
    <xf numFmtId="0" fontId="23" fillId="0" borderId="12" xfId="26" applyNumberFormat="1" applyFont="1" applyFill="1" applyBorder="1" applyAlignment="1">
      <alignment horizontal="left"/>
    </xf>
    <xf numFmtId="0" fontId="23" fillId="0" borderId="13" xfId="26" applyNumberFormat="1" applyFont="1" applyFill="1" applyBorder="1" applyAlignment="1">
      <alignment horizontal="left"/>
    </xf>
    <xf numFmtId="38" fontId="25" fillId="0" borderId="16" xfId="24" applyFont="1" applyFill="1" applyBorder="1"/>
    <xf numFmtId="0" fontId="23" fillId="0" borderId="11" xfId="26" applyNumberFormat="1" applyFont="1" applyFill="1" applyBorder="1" applyAlignment="1">
      <alignment horizontal="center"/>
    </xf>
    <xf numFmtId="0" fontId="23" fillId="0" borderId="17" xfId="26" applyNumberFormat="1" applyFont="1" applyFill="1" applyBorder="1" applyAlignment="1">
      <alignment horizontal="left"/>
    </xf>
    <xf numFmtId="0" fontId="23" fillId="0" borderId="13" xfId="26" applyNumberFormat="1" applyFont="1" applyFill="1" applyBorder="1" applyAlignment="1"/>
  </cellXfs>
  <cellStyles count="49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DC_DESCRICAO" xfId="23"/>
    <cellStyle name="DC_OBSERVACAO" xfId="24"/>
    <cellStyle name="DC_TABELA" xfId="25"/>
    <cellStyle name="DC_TABELA_CAMPO" xfId="26"/>
    <cellStyle name="DC_TITULO" xfId="27"/>
    <cellStyle name="Ênfase1" xfId="28" builtinId="29" customBuiltin="1"/>
    <cellStyle name="Ênfase2" xfId="29" builtinId="33" customBuiltin="1"/>
    <cellStyle name="Ênfase3" xfId="30" builtinId="37" customBuiltin="1"/>
    <cellStyle name="Ênfase4" xfId="31" builtinId="41" customBuiltin="1"/>
    <cellStyle name="Ênfase5" xfId="32" builtinId="45" customBuiltin="1"/>
    <cellStyle name="Ênfase6" xfId="33" builtinId="49" customBuiltin="1"/>
    <cellStyle name="Entrada" xfId="34" builtinId="20" customBuiltin="1"/>
    <cellStyle name="Incorreto" xfId="35" builtinId="27" customBuiltin="1"/>
    <cellStyle name="Neutra" xfId="36" builtinId="28" customBuiltin="1"/>
    <cellStyle name="Normal" xfId="0" builtinId="0"/>
    <cellStyle name="Normal_DR0100LS" xfId="37"/>
    <cellStyle name="Nota" xfId="38" builtinId="10" customBuiltin="1"/>
    <cellStyle name="Saída" xfId="39" builtinId="21" customBuiltin="1"/>
    <cellStyle name="Texto de Aviso" xfId="40" builtinId="11" customBuiltin="1"/>
    <cellStyle name="Texto Explicativo" xfId="41" builtinId="53" customBuiltin="1"/>
    <cellStyle name="Título" xfId="42" builtinId="15" customBuiltin="1"/>
    <cellStyle name="Título 1" xfId="43" builtinId="16" customBuiltin="1"/>
    <cellStyle name="Título 2" xfId="44" builtinId="17" customBuiltin="1"/>
    <cellStyle name="Título 3" xfId="45" builtinId="18" customBuiltin="1"/>
    <cellStyle name="Título 4" xfId="46" builtinId="19" customBuiltin="1"/>
    <cellStyle name="Total" xfId="47" builtinId="25" customBuiltin="1"/>
    <cellStyle name="Vírgula" xfId="48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showGridLines="0" tabSelected="1" zoomScaleSheetLayoutView="100" workbookViewId="0">
      <selection activeCell="C17" sqref="C17"/>
    </sheetView>
  </sheetViews>
  <sheetFormatPr defaultRowHeight="12.75" x14ac:dyDescent="0.2"/>
  <cols>
    <col min="1" max="2" width="3.140625" style="6" customWidth="1"/>
    <col min="3" max="3" width="58.42578125" style="6" customWidth="1"/>
    <col min="4" max="4" width="10.140625" style="6" bestFit="1" customWidth="1"/>
    <col min="5" max="5" width="8" style="6" bestFit="1" customWidth="1"/>
    <col min="6" max="6" width="10.140625" style="6" bestFit="1" customWidth="1"/>
    <col min="7" max="7" width="8" style="6" bestFit="1" customWidth="1"/>
    <col min="8" max="16384" width="9.140625" style="2"/>
  </cols>
  <sheetData>
    <row r="1" spans="1:7" x14ac:dyDescent="0.2">
      <c r="A1" s="9" t="s">
        <v>0</v>
      </c>
      <c r="B1" s="8"/>
      <c r="C1" s="8"/>
      <c r="D1" s="8"/>
      <c r="E1" s="1"/>
      <c r="F1" s="8"/>
      <c r="G1" s="1"/>
    </row>
    <row r="2" spans="1:7" x14ac:dyDescent="0.2">
      <c r="A2" s="9" t="s">
        <v>2</v>
      </c>
      <c r="B2" s="9"/>
      <c r="C2" s="9"/>
      <c r="D2" s="9"/>
      <c r="E2" s="11"/>
      <c r="F2" s="9"/>
      <c r="G2" s="11"/>
    </row>
    <row r="3" spans="1:7" hidden="1" x14ac:dyDescent="0.2">
      <c r="A3" s="11" t="s">
        <v>43</v>
      </c>
      <c r="B3" s="11"/>
      <c r="C3" s="11"/>
      <c r="D3" s="11"/>
      <c r="E3" s="11"/>
      <c r="F3" s="11"/>
      <c r="G3" s="11"/>
    </row>
    <row r="4" spans="1:7" ht="12.95" customHeight="1" x14ac:dyDescent="0.2">
      <c r="A4" s="35" t="s">
        <v>3</v>
      </c>
      <c r="B4" s="7"/>
      <c r="C4" s="7"/>
      <c r="D4" s="7"/>
      <c r="E4" s="7"/>
      <c r="F4" s="7"/>
      <c r="G4" s="7"/>
    </row>
    <row r="5" spans="1:7" ht="12.95" customHeight="1" thickBot="1" x14ac:dyDescent="0.25">
      <c r="A5" s="3"/>
      <c r="B5" s="3"/>
      <c r="C5" s="3"/>
      <c r="D5" s="3"/>
      <c r="E5" s="3"/>
      <c r="F5" s="3"/>
      <c r="G5" s="3"/>
    </row>
    <row r="6" spans="1:7" ht="12.95" customHeight="1" x14ac:dyDescent="0.2">
      <c r="A6" s="47"/>
      <c r="B6" s="47"/>
      <c r="C6" s="47"/>
      <c r="D6" s="39" t="s">
        <v>32</v>
      </c>
      <c r="E6" s="41" t="s">
        <v>1</v>
      </c>
      <c r="F6" s="36" t="s">
        <v>32</v>
      </c>
      <c r="G6" s="41" t="s">
        <v>1</v>
      </c>
    </row>
    <row r="7" spans="1:7" x14ac:dyDescent="0.2">
      <c r="A7" s="48"/>
      <c r="B7" s="48"/>
      <c r="C7" s="48"/>
      <c r="D7" s="32" t="s">
        <v>46</v>
      </c>
      <c r="E7" s="42"/>
      <c r="F7" s="32" t="s">
        <v>47</v>
      </c>
      <c r="G7" s="42"/>
    </row>
    <row r="8" spans="1:7" s="4" customFormat="1" ht="16.5" customHeight="1" x14ac:dyDescent="0.2">
      <c r="A8" s="49" t="s">
        <v>4</v>
      </c>
      <c r="B8" s="49"/>
      <c r="C8" s="49"/>
      <c r="D8" s="17">
        <f>1397</f>
        <v>1397</v>
      </c>
      <c r="E8" s="18"/>
      <c r="F8" s="17">
        <f>1485</f>
        <v>1485</v>
      </c>
      <c r="G8" s="18"/>
    </row>
    <row r="9" spans="1:7" s="4" customFormat="1" ht="16.5" customHeight="1" x14ac:dyDescent="0.2">
      <c r="A9" s="12"/>
      <c r="B9" s="44" t="s">
        <v>33</v>
      </c>
      <c r="C9" s="44"/>
      <c r="D9" s="19">
        <f>1220</f>
        <v>1220</v>
      </c>
      <c r="E9" s="19"/>
      <c r="F9" s="24">
        <f>1384</f>
        <v>1384</v>
      </c>
      <c r="G9" s="19"/>
    </row>
    <row r="10" spans="1:7" s="4" customFormat="1" ht="16.5" hidden="1" customHeight="1" x14ac:dyDescent="0.2">
      <c r="A10" s="12"/>
      <c r="B10" s="44" t="s">
        <v>5</v>
      </c>
      <c r="C10" s="44"/>
      <c r="D10" s="19">
        <f>0</f>
        <v>0</v>
      </c>
      <c r="E10" s="19"/>
      <c r="F10" s="24">
        <f>0</f>
        <v>0</v>
      </c>
      <c r="G10" s="19"/>
    </row>
    <row r="11" spans="1:7" s="4" customFormat="1" ht="16.5" hidden="1" customHeight="1" x14ac:dyDescent="0.2">
      <c r="A11" s="12"/>
      <c r="B11" s="43" t="s">
        <v>6</v>
      </c>
      <c r="C11" s="43"/>
      <c r="D11" s="19">
        <f>0</f>
        <v>0</v>
      </c>
      <c r="E11" s="19"/>
      <c r="F11" s="24">
        <f>0</f>
        <v>0</v>
      </c>
      <c r="G11" s="19"/>
    </row>
    <row r="12" spans="1:7" s="4" customFormat="1" ht="16.5" customHeight="1" x14ac:dyDescent="0.2">
      <c r="A12" s="12"/>
      <c r="B12" s="43" t="s">
        <v>7</v>
      </c>
      <c r="C12" s="43"/>
      <c r="D12" s="19">
        <f>177</f>
        <v>177</v>
      </c>
      <c r="E12" s="19"/>
      <c r="F12" s="24">
        <f>101</f>
        <v>101</v>
      </c>
      <c r="G12" s="19"/>
    </row>
    <row r="13" spans="1:7" s="4" customFormat="1" ht="16.5" customHeight="1" x14ac:dyDescent="0.2">
      <c r="A13" s="46" t="s">
        <v>8</v>
      </c>
      <c r="B13" s="46"/>
      <c r="C13" s="46"/>
      <c r="D13" s="20">
        <f>-832</f>
        <v>-832</v>
      </c>
      <c r="E13" s="20"/>
      <c r="F13" s="17">
        <f>-864</f>
        <v>-864</v>
      </c>
      <c r="G13" s="20"/>
    </row>
    <row r="14" spans="1:7" s="4" customFormat="1" ht="16.5" customHeight="1" x14ac:dyDescent="0.2">
      <c r="A14" s="14"/>
      <c r="B14" s="43" t="s">
        <v>44</v>
      </c>
      <c r="C14" s="43"/>
      <c r="D14" s="19">
        <f>-695</f>
        <v>-695</v>
      </c>
      <c r="E14" s="19"/>
      <c r="F14" s="19">
        <f>-710</f>
        <v>-710</v>
      </c>
      <c r="G14" s="19"/>
    </row>
    <row r="15" spans="1:7" s="4" customFormat="1" ht="16.5" customHeight="1" x14ac:dyDescent="0.2">
      <c r="A15" s="14"/>
      <c r="B15" s="43" t="s">
        <v>37</v>
      </c>
      <c r="C15" s="43"/>
      <c r="D15" s="19">
        <f>-11</f>
        <v>-11</v>
      </c>
      <c r="E15" s="19"/>
      <c r="F15" s="19">
        <f>-12</f>
        <v>-12</v>
      </c>
      <c r="G15" s="19"/>
    </row>
    <row r="16" spans="1:7" s="4" customFormat="1" ht="16.5" customHeight="1" x14ac:dyDescent="0.2">
      <c r="A16" s="14"/>
      <c r="B16" s="43" t="s">
        <v>7</v>
      </c>
      <c r="C16" s="43"/>
      <c r="D16" s="19">
        <f>-126</f>
        <v>-126</v>
      </c>
      <c r="E16" s="21"/>
      <c r="F16" s="24">
        <f>-142</f>
        <v>-142</v>
      </c>
      <c r="G16" s="21"/>
    </row>
    <row r="17" spans="1:7" s="4" customFormat="1" ht="16.5" customHeight="1" x14ac:dyDescent="0.2">
      <c r="A17" s="14"/>
      <c r="B17" s="15"/>
      <c r="C17" s="16" t="s">
        <v>9</v>
      </c>
      <c r="D17" s="19">
        <f>-2</f>
        <v>-2</v>
      </c>
      <c r="E17" s="19"/>
      <c r="F17" s="19">
        <f>-1</f>
        <v>-1</v>
      </c>
      <c r="G17" s="19"/>
    </row>
    <row r="18" spans="1:7" s="4" customFormat="1" ht="16.5" customHeight="1" x14ac:dyDescent="0.2">
      <c r="A18" s="14"/>
      <c r="B18" s="12"/>
      <c r="C18" s="16" t="s">
        <v>10</v>
      </c>
      <c r="D18" s="19">
        <f>-105</f>
        <v>-105</v>
      </c>
      <c r="E18" s="19"/>
      <c r="F18" s="19">
        <f>-93</f>
        <v>-93</v>
      </c>
      <c r="G18" s="19"/>
    </row>
    <row r="19" spans="1:7" s="4" customFormat="1" ht="16.5" customHeight="1" x14ac:dyDescent="0.2">
      <c r="A19" s="14"/>
      <c r="B19" s="12"/>
      <c r="C19" s="16" t="s">
        <v>11</v>
      </c>
      <c r="D19" s="19">
        <f>-1</f>
        <v>-1</v>
      </c>
      <c r="E19" s="19"/>
      <c r="F19" s="19">
        <f>-3</f>
        <v>-3</v>
      </c>
      <c r="G19" s="19"/>
    </row>
    <row r="20" spans="1:7" s="4" customFormat="1" ht="16.5" hidden="1" customHeight="1" x14ac:dyDescent="0.2">
      <c r="A20" s="14"/>
      <c r="B20" s="12"/>
      <c r="C20" s="16" t="s">
        <v>12</v>
      </c>
      <c r="D20" s="19">
        <f>0</f>
        <v>0</v>
      </c>
      <c r="E20" s="19"/>
      <c r="F20" s="19">
        <f>0</f>
        <v>0</v>
      </c>
      <c r="G20" s="19"/>
    </row>
    <row r="21" spans="1:7" s="4" customFormat="1" ht="16.5" customHeight="1" x14ac:dyDescent="0.2">
      <c r="A21" s="14"/>
      <c r="B21" s="12"/>
      <c r="C21" s="16" t="s">
        <v>13</v>
      </c>
      <c r="D21" s="19">
        <f>-1</f>
        <v>-1</v>
      </c>
      <c r="E21" s="19"/>
      <c r="F21" s="19">
        <f>0</f>
        <v>0</v>
      </c>
      <c r="G21" s="19"/>
    </row>
    <row r="22" spans="1:7" s="4" customFormat="1" ht="16.5" hidden="1" customHeight="1" x14ac:dyDescent="0.2">
      <c r="A22" s="14"/>
      <c r="B22" s="12"/>
      <c r="C22" s="16" t="s">
        <v>14</v>
      </c>
      <c r="D22" s="19">
        <f>0</f>
        <v>0</v>
      </c>
      <c r="E22" s="19"/>
      <c r="F22" s="19">
        <f>0</f>
        <v>0</v>
      </c>
      <c r="G22" s="19"/>
    </row>
    <row r="23" spans="1:7" s="4" customFormat="1" ht="16.5" customHeight="1" x14ac:dyDescent="0.2">
      <c r="A23" s="14"/>
      <c r="B23" s="12"/>
      <c r="C23" s="16" t="s">
        <v>7</v>
      </c>
      <c r="D23" s="19">
        <f>-17</f>
        <v>-17</v>
      </c>
      <c r="E23" s="19"/>
      <c r="F23" s="19">
        <f>-45</f>
        <v>-45</v>
      </c>
      <c r="G23" s="19"/>
    </row>
    <row r="24" spans="1:7" s="5" customFormat="1" ht="16.5" customHeight="1" x14ac:dyDescent="0.2">
      <c r="A24" s="45" t="s">
        <v>15</v>
      </c>
      <c r="B24" s="45"/>
      <c r="C24" s="46"/>
      <c r="D24" s="22">
        <f>565</f>
        <v>565</v>
      </c>
      <c r="E24" s="22"/>
      <c r="F24" s="25">
        <f>621</f>
        <v>621</v>
      </c>
      <c r="G24" s="22"/>
    </row>
    <row r="25" spans="1:7" s="4" customFormat="1" ht="16.5" customHeight="1" x14ac:dyDescent="0.2">
      <c r="A25" s="46" t="s">
        <v>34</v>
      </c>
      <c r="B25" s="46"/>
      <c r="C25" s="46"/>
      <c r="D25" s="34">
        <f>-71</f>
        <v>-71</v>
      </c>
      <c r="E25" s="20"/>
      <c r="F25" s="34">
        <f>-145</f>
        <v>-145</v>
      </c>
      <c r="G25" s="20"/>
    </row>
    <row r="26" spans="1:7" s="4" customFormat="1" ht="16.5" customHeight="1" x14ac:dyDescent="0.2">
      <c r="A26" s="50" t="s">
        <v>16</v>
      </c>
      <c r="B26" s="50"/>
      <c r="C26" s="50"/>
      <c r="D26" s="20">
        <f>494</f>
        <v>494</v>
      </c>
      <c r="E26" s="20"/>
      <c r="F26" s="17">
        <f>476</f>
        <v>476</v>
      </c>
      <c r="G26" s="20"/>
    </row>
    <row r="27" spans="1:7" s="4" customFormat="1" ht="16.5" customHeight="1" x14ac:dyDescent="0.2">
      <c r="A27" s="50" t="s">
        <v>17</v>
      </c>
      <c r="B27" s="50"/>
      <c r="C27" s="50"/>
      <c r="D27" s="22">
        <f>1729</f>
        <v>1729</v>
      </c>
      <c r="E27" s="22"/>
      <c r="F27" s="22">
        <f>1288</f>
        <v>1288</v>
      </c>
      <c r="G27" s="22"/>
    </row>
    <row r="28" spans="1:7" s="4" customFormat="1" ht="16.5" customHeight="1" x14ac:dyDescent="0.2">
      <c r="A28" s="15"/>
      <c r="B28" s="43" t="s">
        <v>35</v>
      </c>
      <c r="C28" s="43"/>
      <c r="D28" s="33">
        <f>1671</f>
        <v>1671</v>
      </c>
      <c r="E28" s="23"/>
      <c r="F28" s="33">
        <f>1245</f>
        <v>1245</v>
      </c>
      <c r="G28" s="23"/>
    </row>
    <row r="29" spans="1:7" s="4" customFormat="1" ht="16.5" customHeight="1" x14ac:dyDescent="0.2">
      <c r="A29" s="12"/>
      <c r="B29" s="37" t="s">
        <v>38</v>
      </c>
      <c r="C29" s="37"/>
      <c r="D29" s="33">
        <f>58</f>
        <v>58</v>
      </c>
      <c r="E29" s="23"/>
      <c r="F29" s="33">
        <f>43</f>
        <v>43</v>
      </c>
      <c r="G29" s="23"/>
    </row>
    <row r="30" spans="1:7" s="4" customFormat="1" ht="16.5" hidden="1" customHeight="1" x14ac:dyDescent="0.2">
      <c r="A30" s="12"/>
      <c r="B30" s="37" t="s">
        <v>39</v>
      </c>
      <c r="C30" s="37"/>
      <c r="D30" s="33">
        <f>0</f>
        <v>0</v>
      </c>
      <c r="E30" s="23"/>
      <c r="F30" s="33">
        <f>0</f>
        <v>0</v>
      </c>
      <c r="G30" s="23"/>
    </row>
    <row r="31" spans="1:7" s="5" customFormat="1" ht="16.5" customHeight="1" x14ac:dyDescent="0.2">
      <c r="A31" s="45" t="s">
        <v>18</v>
      </c>
      <c r="B31" s="46"/>
      <c r="C31" s="46"/>
      <c r="D31" s="25">
        <f>2223</f>
        <v>2223</v>
      </c>
      <c r="E31" s="28"/>
      <c r="F31" s="25">
        <f>1764</f>
        <v>1764</v>
      </c>
      <c r="G31" s="28"/>
    </row>
    <row r="32" spans="1:7" s="5" customFormat="1" ht="16.5" customHeight="1" x14ac:dyDescent="0.2">
      <c r="A32" s="46" t="s">
        <v>19</v>
      </c>
      <c r="B32" s="46"/>
      <c r="C32" s="46"/>
      <c r="D32" s="25">
        <f>2223</f>
        <v>2223</v>
      </c>
      <c r="E32" s="28">
        <f>1</f>
        <v>1</v>
      </c>
      <c r="F32" s="25">
        <f>1764</f>
        <v>1764</v>
      </c>
      <c r="G32" s="28">
        <f>1</f>
        <v>1</v>
      </c>
    </row>
    <row r="33" spans="1:7" s="5" customFormat="1" ht="16.5" customHeight="1" x14ac:dyDescent="0.2">
      <c r="A33" s="14"/>
      <c r="B33" s="43" t="s">
        <v>20</v>
      </c>
      <c r="C33" s="43"/>
      <c r="D33" s="29">
        <f>193</f>
        <v>193</v>
      </c>
      <c r="E33" s="30">
        <f>0.0868199999999999</f>
        <v>8.6819999999999897E-2</v>
      </c>
      <c r="F33" s="29">
        <f>235</f>
        <v>235</v>
      </c>
      <c r="G33" s="30">
        <f>0.13322</f>
        <v>0.13322000000000001</v>
      </c>
    </row>
    <row r="34" spans="1:7" s="5" customFormat="1" ht="16.5" customHeight="1" x14ac:dyDescent="0.2">
      <c r="A34" s="14"/>
      <c r="B34" s="14"/>
      <c r="C34" s="12" t="s">
        <v>21</v>
      </c>
      <c r="D34" s="19">
        <f>158</f>
        <v>158</v>
      </c>
      <c r="E34" s="30"/>
      <c r="F34" s="19">
        <f>198</f>
        <v>198</v>
      </c>
      <c r="G34" s="30"/>
    </row>
    <row r="35" spans="1:7" s="5" customFormat="1" ht="16.5" customHeight="1" x14ac:dyDescent="0.2">
      <c r="A35" s="14"/>
      <c r="B35" s="14"/>
      <c r="C35" s="16" t="s">
        <v>22</v>
      </c>
      <c r="D35" s="19">
        <f>25</f>
        <v>25</v>
      </c>
      <c r="E35" s="30"/>
      <c r="F35" s="19">
        <f>25</f>
        <v>25</v>
      </c>
      <c r="G35" s="30"/>
    </row>
    <row r="36" spans="1:7" s="5" customFormat="1" ht="16.5" customHeight="1" x14ac:dyDescent="0.2">
      <c r="A36" s="14"/>
      <c r="B36" s="14"/>
      <c r="C36" s="13" t="s">
        <v>23</v>
      </c>
      <c r="D36" s="19">
        <f>10</f>
        <v>10</v>
      </c>
      <c r="E36" s="30"/>
      <c r="F36" s="19">
        <f>12</f>
        <v>12</v>
      </c>
      <c r="G36" s="30"/>
    </row>
    <row r="37" spans="1:7" s="5" customFormat="1" ht="16.5" customHeight="1" x14ac:dyDescent="0.2">
      <c r="A37" s="14"/>
      <c r="B37" s="44" t="s">
        <v>24</v>
      </c>
      <c r="C37" s="44"/>
      <c r="D37" s="29">
        <f>169</f>
        <v>169</v>
      </c>
      <c r="E37" s="30">
        <f>0.07602</f>
        <v>7.6020000000000004E-2</v>
      </c>
      <c r="F37" s="29">
        <f>86</f>
        <v>86</v>
      </c>
      <c r="G37" s="30">
        <f>0.04875</f>
        <v>4.8750000000000002E-2</v>
      </c>
    </row>
    <row r="38" spans="1:7" s="5" customFormat="1" ht="16.5" customHeight="1" x14ac:dyDescent="0.2">
      <c r="A38" s="14"/>
      <c r="B38" s="14"/>
      <c r="C38" s="13" t="s">
        <v>25</v>
      </c>
      <c r="D38" s="19">
        <f>168</f>
        <v>168</v>
      </c>
      <c r="E38" s="30"/>
      <c r="F38" s="19">
        <f>85</f>
        <v>85</v>
      </c>
      <c r="G38" s="30"/>
    </row>
    <row r="39" spans="1:7" s="5" customFormat="1" ht="16.5" customHeight="1" x14ac:dyDescent="0.2">
      <c r="A39" s="14"/>
      <c r="B39" s="14"/>
      <c r="C39" s="13" t="s">
        <v>26</v>
      </c>
      <c r="D39" s="19">
        <f>1</f>
        <v>1</v>
      </c>
      <c r="E39" s="30"/>
      <c r="F39" s="19">
        <f>0</f>
        <v>0</v>
      </c>
      <c r="G39" s="30"/>
    </row>
    <row r="40" spans="1:7" s="5" customFormat="1" ht="16.5" customHeight="1" x14ac:dyDescent="0.2">
      <c r="A40" s="14"/>
      <c r="B40" s="14"/>
      <c r="C40" s="13" t="s">
        <v>27</v>
      </c>
      <c r="D40" s="19">
        <f>0</f>
        <v>0</v>
      </c>
      <c r="E40" s="30"/>
      <c r="F40" s="19">
        <f>1</f>
        <v>1</v>
      </c>
      <c r="G40" s="30"/>
    </row>
    <row r="41" spans="1:7" s="5" customFormat="1" ht="16.5" customHeight="1" x14ac:dyDescent="0.2">
      <c r="A41" s="14"/>
      <c r="B41" s="44" t="s">
        <v>40</v>
      </c>
      <c r="C41" s="44"/>
      <c r="D41" s="29">
        <f>77</f>
        <v>77</v>
      </c>
      <c r="E41" s="30">
        <f>0.0346399999999999</f>
        <v>3.46399999999999E-2</v>
      </c>
      <c r="F41" s="29">
        <f>65</f>
        <v>65</v>
      </c>
      <c r="G41" s="30">
        <f>0.03685</f>
        <v>3.6850000000000001E-2</v>
      </c>
    </row>
    <row r="42" spans="1:7" s="5" customFormat="1" ht="16.5" customHeight="1" x14ac:dyDescent="0.2">
      <c r="A42" s="14"/>
      <c r="B42" s="38"/>
      <c r="C42" s="40" t="s">
        <v>45</v>
      </c>
      <c r="D42" s="19">
        <f>77</f>
        <v>77</v>
      </c>
      <c r="E42" s="30"/>
      <c r="F42" s="19">
        <f>64</f>
        <v>64</v>
      </c>
      <c r="G42" s="30"/>
    </row>
    <row r="43" spans="1:7" s="5" customFormat="1" ht="16.5" customHeight="1" x14ac:dyDescent="0.2">
      <c r="A43" s="14"/>
      <c r="B43" s="38"/>
      <c r="C43" s="38" t="s">
        <v>41</v>
      </c>
      <c r="D43" s="19">
        <f>0</f>
        <v>0</v>
      </c>
      <c r="E43" s="30"/>
      <c r="F43" s="19">
        <f>1</f>
        <v>1</v>
      </c>
      <c r="G43" s="30"/>
    </row>
    <row r="44" spans="1:7" s="5" customFormat="1" ht="16.5" hidden="1" customHeight="1" x14ac:dyDescent="0.2">
      <c r="A44" s="14"/>
      <c r="B44" s="38"/>
      <c r="C44" s="38" t="s">
        <v>42</v>
      </c>
      <c r="D44" s="19">
        <f>0</f>
        <v>0</v>
      </c>
      <c r="E44" s="30"/>
      <c r="F44" s="19">
        <f>0</f>
        <v>0</v>
      </c>
      <c r="G44" s="30"/>
    </row>
    <row r="45" spans="1:7" s="5" customFormat="1" ht="16.5" customHeight="1" x14ac:dyDescent="0.2">
      <c r="A45" s="14"/>
      <c r="B45" s="44" t="s">
        <v>28</v>
      </c>
      <c r="C45" s="44"/>
      <c r="D45" s="29">
        <f>1784</f>
        <v>1784</v>
      </c>
      <c r="E45" s="30">
        <f>0.80252</f>
        <v>0.80252000000000001</v>
      </c>
      <c r="F45" s="29">
        <f>1378</f>
        <v>1378</v>
      </c>
      <c r="G45" s="30">
        <f>0.781179999999999</f>
        <v>0.78117999999999899</v>
      </c>
    </row>
    <row r="46" spans="1:7" s="5" customFormat="1" ht="16.5" customHeight="1" x14ac:dyDescent="0.2">
      <c r="A46" s="14"/>
      <c r="B46" s="14"/>
      <c r="C46" s="12" t="s">
        <v>29</v>
      </c>
      <c r="D46" s="19">
        <f>455</f>
        <v>455</v>
      </c>
      <c r="E46" s="30"/>
      <c r="F46" s="19">
        <f>345</f>
        <v>345</v>
      </c>
      <c r="G46" s="30"/>
    </row>
    <row r="47" spans="1:7" s="5" customFormat="1" ht="16.5" customHeight="1" x14ac:dyDescent="0.2">
      <c r="A47" s="14"/>
      <c r="B47" s="14"/>
      <c r="C47" s="15" t="s">
        <v>31</v>
      </c>
      <c r="D47" s="19">
        <f>1226</f>
        <v>1226</v>
      </c>
      <c r="E47" s="30"/>
      <c r="F47" s="19">
        <f>937</f>
        <v>937</v>
      </c>
      <c r="G47" s="30"/>
    </row>
    <row r="48" spans="1:7" s="5" customFormat="1" ht="16.5" customHeight="1" thickBot="1" x14ac:dyDescent="0.25">
      <c r="A48" s="26"/>
      <c r="B48" s="26"/>
      <c r="C48" s="27" t="s">
        <v>30</v>
      </c>
      <c r="D48" s="19">
        <f>103</f>
        <v>103</v>
      </c>
      <c r="E48" s="31"/>
      <c r="F48" s="19">
        <f>96</f>
        <v>96</v>
      </c>
      <c r="G48" s="31"/>
    </row>
    <row r="49" spans="1:7" x14ac:dyDescent="0.2">
      <c r="A49" s="10" t="s">
        <v>36</v>
      </c>
      <c r="B49" s="10"/>
      <c r="C49" s="10"/>
      <c r="D49" s="10"/>
      <c r="E49" s="10"/>
      <c r="F49" s="10"/>
      <c r="G49" s="10"/>
    </row>
  </sheetData>
  <mergeCells count="24">
    <mergeCell ref="A7:C7"/>
    <mergeCell ref="A8:C8"/>
    <mergeCell ref="B45:C45"/>
    <mergeCell ref="A25:C25"/>
    <mergeCell ref="A26:C26"/>
    <mergeCell ref="A27:C27"/>
    <mergeCell ref="B28:C28"/>
    <mergeCell ref="A31:C31"/>
    <mergeCell ref="A32:C32"/>
    <mergeCell ref="G6:G7"/>
    <mergeCell ref="B33:C33"/>
    <mergeCell ref="B37:C37"/>
    <mergeCell ref="B41:C41"/>
    <mergeCell ref="A24:C24"/>
    <mergeCell ref="B11:C11"/>
    <mergeCell ref="B12:C12"/>
    <mergeCell ref="A13:C13"/>
    <mergeCell ref="B14:C14"/>
    <mergeCell ref="B15:C15"/>
    <mergeCell ref="B16:C16"/>
    <mergeCell ref="B9:C9"/>
    <mergeCell ref="B10:C10"/>
    <mergeCell ref="E6:E7"/>
    <mergeCell ref="A6:C6"/>
  </mergeCells>
  <pageMargins left="0.78740157480314965" right="0.78740157480314965" top="0.70866141732283472" bottom="0.98425196850393704" header="0.51181102362204722" footer="0.51181102362204722"/>
  <pageSetup paperSize="9" scale="85" orientation="portrait" r:id="rId1"/>
  <headerFooter alignWithMargins="0"/>
  <ignoredErrors>
    <ignoredError sqref="G25 E34 E35 E36 G34 G35 G36 E24 E26:E27 E25 E37 E31:E33 E28 E45 E38 E39:E40 E47:E48 E46 G24 G26:G27 G37 G31:G33 G28 G45 G38 G39:G40 G47:G48 G46" formula="1" unlockedFormula="1"/>
    <ignoredError sqref="G14 E14 E16 E13 E15 E19 E17 E18 E20 E23 E21 E22 G16 G13 G15 G19 G17 G18 G20 G23 G21 G22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InserirPaginaBranco xmlns="90918c28-15d7-4e63-8227-43677ba49bca">false</InserirPaginaBranco>
    <TipoDocumento xmlns="90918c28-15d7-4e63-8227-43677ba49bca">Documento</TipoDocumento>
    <Habilitado xmlns="90918c28-15d7-4e63-8227-43677ba49bca">true</Habilitado>
    <LinkDocumento xmlns="90918c28-15d7-4e63-8227-43677ba49bca" xsi:nil="true"/>
    <Numerar xmlns="90918c28-15d7-4e63-8227-43677ba49bca">true</Numerar>
    <Aprovador xmlns="90918c28-15d7-4e63-8227-43677ba49bca" xsi:nil="true"/>
    <Capítulo xmlns="90918c28-15d7-4e63-8227-43677ba49bca">P</Capítulo>
    <Nova_x0020_Página xmlns="90918c28-15d7-4e63-8227-43677ba49bca">true</Nova_x0020_Página>
    <Ordenação xmlns="90918c28-15d7-4e63-8227-43677ba49bca">30</Ordenação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471D200E-05C6-4108-B9AC-DD62BBD6AA6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4ED1C29-7F5C-465F-BAD9-E1AAF0EE4082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0D57ABFC-8B83-453D-936E-7B9F201FD1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DVA</vt:lpstr>
    </vt:vector>
  </TitlesOfParts>
  <Company>Banco Itaú S/A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Itausa_D_DVA_Consolidado_Ing.xlsx</dc:title>
  <dc:creator>Adesktop</dc:creator>
  <cp:lastModifiedBy>Ricardo Jorge Porto Sousa</cp:lastModifiedBy>
  <cp:lastPrinted>2011-05-09T20:00:31Z</cp:lastPrinted>
  <dcterms:created xsi:type="dcterms:W3CDTF">2011-03-23T19:02:34Z</dcterms:created>
  <dcterms:modified xsi:type="dcterms:W3CDTF">2014-05-05T23:12:00Z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32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0x01010010091143216C844884E2908E81B0FCBC00C749CD7E327C2D429FE70DE533B5C8FE</vt:lpwstr>
  </property>
  <property fmtid="{D5CDD505-2E9C-101B-9397-08002B2CF9AE}" pid="14" name="_SourceUrl">
    <vt:lpwstr/>
  </property>
  <property fmtid="{D5CDD505-2E9C-101B-9397-08002B2CF9AE}" pid="15" name="_SharedFileIndex">
    <vt:lpwstr/>
  </property>
</Properties>
</file>