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11505" yWindow="-315" windowWidth="12255" windowHeight="9735"/>
  </bookViews>
  <sheets>
    <sheet name="Plan1" sheetId="2" r:id="rId1"/>
  </sheets>
  <calcPr calcId="144525"/>
  <fileRecoveryPr repairLoad="1"/>
</workbook>
</file>

<file path=xl/calcChain.xml><?xml version="1.0" encoding="utf-8"?>
<calcChain xmlns="http://schemas.openxmlformats.org/spreadsheetml/2006/main">
  <c r="G58" i="2" l="1"/>
  <c r="G57" i="2"/>
  <c r="G56" i="2"/>
  <c r="G52" i="2"/>
  <c r="G51" i="2"/>
  <c r="G50" i="2"/>
  <c r="G49" i="2"/>
  <c r="G48" i="2"/>
  <c r="G47" i="2"/>
  <c r="G46" i="2"/>
  <c r="G45" i="2"/>
  <c r="G44" i="2"/>
  <c r="G43" i="2"/>
  <c r="G41" i="2"/>
  <c r="G40" i="2"/>
  <c r="G39" i="2"/>
  <c r="G38" i="2"/>
  <c r="G37" i="2"/>
  <c r="G36" i="2"/>
  <c r="G35" i="2"/>
  <c r="G34" i="2"/>
  <c r="G33" i="2"/>
  <c r="G31" i="2"/>
  <c r="G30" i="2"/>
  <c r="G11" i="2"/>
  <c r="G9" i="2"/>
  <c r="F52" i="2"/>
  <c r="F58" i="2"/>
  <c r="F57" i="2"/>
  <c r="F56" i="2"/>
  <c r="F51" i="2"/>
  <c r="F50" i="2"/>
  <c r="F49" i="2"/>
  <c r="F48" i="2"/>
  <c r="F47" i="2"/>
  <c r="F46" i="2"/>
  <c r="F45" i="2"/>
  <c r="F44" i="2"/>
  <c r="F43" i="2"/>
  <c r="F41" i="2"/>
  <c r="F40" i="2"/>
  <c r="F39" i="2"/>
  <c r="F38" i="2"/>
  <c r="F37" i="2"/>
  <c r="F36" i="2"/>
  <c r="F35" i="2"/>
  <c r="F34" i="2"/>
  <c r="F33" i="2"/>
  <c r="F31" i="2"/>
  <c r="F30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F11" i="2"/>
  <c r="F9" i="2"/>
  <c r="F29" i="2" l="1"/>
  <c r="G29" i="2"/>
  <c r="F42" i="2"/>
  <c r="G42" i="2"/>
  <c r="G53" i="2"/>
  <c r="F53" i="2"/>
  <c r="F55" i="2" l="1"/>
  <c r="G55" i="2"/>
  <c r="G21" i="2"/>
  <c r="G10" i="2"/>
  <c r="G8" i="2" s="1"/>
  <c r="F21" i="2"/>
  <c r="F10" i="2"/>
  <c r="F8" i="2" s="1"/>
  <c r="G32" i="2" l="1"/>
  <c r="F32" i="2"/>
</calcChain>
</file>

<file path=xl/sharedStrings.xml><?xml version="1.0" encoding="utf-8"?>
<sst xmlns="http://schemas.openxmlformats.org/spreadsheetml/2006/main" count="62" uniqueCount="60">
  <si>
    <t>ITAÚSA- INVESTIMENTOS ITAÚ S.A.</t>
  </si>
  <si>
    <t>Consolidated Statement of Cash Flows</t>
  </si>
  <si>
    <t xml:space="preserve"> (In millions of Reais)</t>
  </si>
  <si>
    <t>Note</t>
  </si>
  <si>
    <t>01/01 to</t>
  </si>
  <si>
    <t>Adjusted Net Income</t>
  </si>
  <si>
    <t>Net income</t>
  </si>
  <si>
    <t>Adjustments to net income:</t>
  </si>
  <si>
    <t>Interest on debentures</t>
  </si>
  <si>
    <t>Interest on promissory notes</t>
  </si>
  <si>
    <t>Interest, foreign exchange and monetary variations, net</t>
  </si>
  <si>
    <t>Depreciation, amortization and depletion</t>
  </si>
  <si>
    <t>Deferred income tax and social contribution</t>
  </si>
  <si>
    <t>Change in fair value of biological assets</t>
  </si>
  <si>
    <t>Income from the sale of fixed assets</t>
  </si>
  <si>
    <t>Other</t>
  </si>
  <si>
    <t>Variations in assets and liabilities</t>
  </si>
  <si>
    <t>Payment of income tax and social contribution</t>
  </si>
  <si>
    <t>Net cash from operating activities</t>
  </si>
  <si>
    <t>Purchase of investments</t>
  </si>
  <si>
    <t>Acquisition of intangibles</t>
  </si>
  <si>
    <t>Purchase of fixed assets</t>
  </si>
  <si>
    <t>Interest on capital and dividends received</t>
  </si>
  <si>
    <t>Net cash from investment activities</t>
  </si>
  <si>
    <t>Interest on capital and dividends paid</t>
  </si>
  <si>
    <t>Payment of promissory notes</t>
  </si>
  <si>
    <t>Borrowings and financing</t>
  </si>
  <si>
    <t>Payment of borrowings and financing</t>
  </si>
  <si>
    <t>Issue of debentures</t>
  </si>
  <si>
    <t>Cash and cash equivalents at the beginning of the period</t>
  </si>
  <si>
    <t>Cash and cash equivalents at the end of the period</t>
  </si>
  <si>
    <t>The accompanying notes are an integral part of these financial statements.</t>
  </si>
  <si>
    <t>Sale of fixed assets</t>
  </si>
  <si>
    <t>Allowance for loan losses</t>
  </si>
  <si>
    <t>(Increase)/ decrease in inventories</t>
  </si>
  <si>
    <t>(Increase)/ decrease in tax assets</t>
  </si>
  <si>
    <t>(Increase)/ decrease in other non-financial assets</t>
  </si>
  <si>
    <t>Sale of intangibles</t>
  </si>
  <si>
    <t>Subscription of shares</t>
  </si>
  <si>
    <t>Payment of debentures</t>
  </si>
  <si>
    <t>Effects of changes in exchange rates on cash and cash equivalents</t>
  </si>
  <si>
    <t>Net cash from financing activities</t>
  </si>
  <si>
    <t>Assets of Discontinued Operations</t>
  </si>
  <si>
    <t>Sale of investments</t>
  </si>
  <si>
    <t>Treasury shares</t>
  </si>
  <si>
    <t>Issue of promissory notes</t>
  </si>
  <si>
    <t>Share of income in associates and joint ventures</t>
  </si>
  <si>
    <t xml:space="preserve">Others </t>
  </si>
  <si>
    <t>Interest paid on loans and financing</t>
  </si>
  <si>
    <t>Sale of treasury shares</t>
  </si>
  <si>
    <t>03/31/2014</t>
  </si>
  <si>
    <t>03/31/2013</t>
  </si>
  <si>
    <t>Years ended March 31, 2014 and 2013</t>
  </si>
  <si>
    <t>9, 10 and 11</t>
  </si>
  <si>
    <t>8 IIa</t>
  </si>
  <si>
    <t>(Increase)/ decrease in financial assets</t>
  </si>
  <si>
    <t>(Increase)/ decrease in other financial assets</t>
  </si>
  <si>
    <t>Increase/ (decrease) in tax and labor liabilities</t>
  </si>
  <si>
    <t>Increase/ (decrease) in other non-financial liabilities</t>
  </si>
  <si>
    <t>Increase/ (decrease) of cash and cash equivalents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</si>
</sst>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-* #,##0_-;\-* #,##0_-;_-* &quot;-&quot;??_-;_-@_-"/>
    <numFmt numFmtId="166" formatCode="_([$€]* #,##0.00_);_([$€]* \(#,##0.00\);_([$€]* &quot;-&quot;??_);_(@_)"/>
    <numFmt numFmtId="167" formatCode="_(* #,##0_);_(* \(#,##0\);_(* &quot;-&quot;??_);_(@_)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</font>
    <font>
      <b/>
      <sz val="8"/>
      <name val="Arial"/>
      <family val="2"/>
    </font>
    <font>
      <i/>
      <sz val="8"/>
      <name val="Arial"/>
      <family val="2"/>
    </font>
    <font>
      <sz val="10"/>
      <name val="Tahoma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2"/>
      <name val="Helv"/>
    </font>
    <font>
      <sz val="12"/>
      <name val="Arial"/>
      <family val="2"/>
    </font>
    <font>
      <sz val="10"/>
      <name val="Courier"/>
      <family val="3"/>
    </font>
    <font>
      <sz val="9"/>
      <name val="Arial"/>
      <family val="2"/>
    </font>
    <font>
      <sz val="11"/>
      <color indexed="8"/>
      <name val="Calibri"/>
      <family val="2"/>
    </font>
    <font>
      <sz val="9"/>
      <name val="Arial"/>
    </font>
    <font>
      <i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228">
    <xf numFmtId="0" fontId="0" fillId="0" borderId="0"/>
    <xf numFmtId="0" fontId="13" fillId="0" borderId="0" applyAlignment="0"/>
    <xf numFmtId="38" fontId="15" fillId="0" borderId="0"/>
    <xf numFmtId="38" fontId="14" fillId="0" borderId="0"/>
    <xf numFmtId="0" fontId="19" fillId="0" borderId="0"/>
    <xf numFmtId="0" fontId="12" fillId="0" borderId="0"/>
    <xf numFmtId="0" fontId="21" fillId="0" borderId="0">
      <alignment vertical="top"/>
    </xf>
    <xf numFmtId="164" fontId="19" fillId="0" borderId="0" applyFont="0" applyFill="0" applyBorder="0" applyAlignment="0" applyProtection="0"/>
    <xf numFmtId="0" fontId="19" fillId="0" borderId="0">
      <alignment vertical="top"/>
    </xf>
    <xf numFmtId="0" fontId="19" fillId="0" borderId="0"/>
    <xf numFmtId="0" fontId="11" fillId="0" borderId="0"/>
    <xf numFmtId="0" fontId="21" fillId="0" borderId="0">
      <alignment vertical="top"/>
    </xf>
    <xf numFmtId="0" fontId="20" fillId="0" borderId="0">
      <alignment vertical="top"/>
    </xf>
    <xf numFmtId="164" fontId="20" fillId="0" borderId="0" applyFont="0" applyFill="0" applyBorder="0" applyAlignment="0" applyProtection="0"/>
    <xf numFmtId="0" fontId="19" fillId="0" borderId="0"/>
    <xf numFmtId="0" fontId="19" fillId="0" borderId="0"/>
    <xf numFmtId="164" fontId="19" fillId="0" borderId="0" applyFont="0" applyFill="0" applyBorder="0" applyAlignment="0" applyProtection="0"/>
    <xf numFmtId="0" fontId="22" fillId="0" borderId="0"/>
    <xf numFmtId="0" fontId="19" fillId="0" borderId="0"/>
    <xf numFmtId="0" fontId="19" fillId="0" borderId="0" applyFont="0">
      <alignment horizontal="justify" vertical="top" wrapText="1"/>
    </xf>
    <xf numFmtId="0" fontId="19" fillId="0" borderId="0">
      <alignment vertical="top"/>
    </xf>
    <xf numFmtId="164" fontId="19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19" fillId="0" borderId="0"/>
    <xf numFmtId="164" fontId="11" fillId="0" borderId="0" applyFont="0" applyFill="0" applyBorder="0" applyAlignment="0" applyProtection="0"/>
    <xf numFmtId="0" fontId="19" fillId="0" borderId="0"/>
    <xf numFmtId="165" fontId="23" fillId="0" borderId="0"/>
    <xf numFmtId="9" fontId="19" fillId="0" borderId="0" applyFont="0" applyFill="0" applyBorder="0" applyAlignment="0" applyProtection="0"/>
    <xf numFmtId="0" fontId="19" fillId="0" borderId="0">
      <alignment vertical="top"/>
    </xf>
    <xf numFmtId="0" fontId="11" fillId="2" borderId="1" applyNumberFormat="0" applyFont="0" applyAlignment="0" applyProtection="0"/>
    <xf numFmtId="4" fontId="18" fillId="0" borderId="2" applyNumberFormat="0" applyProtection="0">
      <alignment horizontal="right" vertical="center"/>
    </xf>
    <xf numFmtId="4" fontId="18" fillId="3" borderId="2" applyNumberFormat="0" applyProtection="0">
      <alignment horizontal="right" vertical="center"/>
    </xf>
    <xf numFmtId="0" fontId="19" fillId="0" borderId="0"/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19" fillId="0" borderId="0"/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166" fontId="24" fillId="0" borderId="0" applyFont="0" applyFill="0" applyBorder="0" applyAlignment="0" applyProtection="0"/>
    <xf numFmtId="0" fontId="25" fillId="0" borderId="0"/>
    <xf numFmtId="0" fontId="19" fillId="0" borderId="0">
      <alignment vertical="top"/>
    </xf>
    <xf numFmtId="164" fontId="19" fillId="0" borderId="0" applyFont="0" applyFill="0" applyBorder="0" applyAlignment="0" applyProtection="0"/>
    <xf numFmtId="0" fontId="19" fillId="0" borderId="0">
      <alignment vertical="top"/>
    </xf>
    <xf numFmtId="0" fontId="10" fillId="0" borderId="0"/>
    <xf numFmtId="0" fontId="19" fillId="0" borderId="0"/>
    <xf numFmtId="164" fontId="10" fillId="0" borderId="0" applyFont="0" applyFill="0" applyBorder="0" applyAlignment="0" applyProtection="0"/>
    <xf numFmtId="0" fontId="10" fillId="2" borderId="1" applyNumberFormat="0" applyFont="0" applyAlignment="0" applyProtection="0"/>
    <xf numFmtId="0" fontId="19" fillId="0" borderId="0">
      <alignment vertical="top"/>
    </xf>
    <xf numFmtId="164" fontId="19" fillId="0" borderId="0" applyFont="0" applyFill="0" applyBorder="0" applyAlignment="0" applyProtection="0"/>
    <xf numFmtId="0" fontId="19" fillId="0" borderId="0"/>
    <xf numFmtId="0" fontId="19" fillId="0" borderId="0"/>
    <xf numFmtId="164" fontId="19" fillId="0" borderId="0" applyFont="0" applyFill="0" applyBorder="0" applyAlignment="0" applyProtection="0"/>
    <xf numFmtId="0" fontId="19" fillId="0" borderId="0">
      <alignment vertical="top"/>
    </xf>
    <xf numFmtId="0" fontId="9" fillId="0" borderId="0"/>
    <xf numFmtId="0" fontId="19" fillId="0" borderId="0"/>
    <xf numFmtId="164" fontId="9" fillId="0" borderId="0" applyFont="0" applyFill="0" applyBorder="0" applyAlignment="0" applyProtection="0"/>
    <xf numFmtId="0" fontId="9" fillId="2" borderId="1" applyNumberFormat="0" applyFont="0" applyAlignment="0" applyProtection="0"/>
    <xf numFmtId="0" fontId="19" fillId="0" borderId="0"/>
    <xf numFmtId="0" fontId="19" fillId="0" borderId="0"/>
    <xf numFmtId="0" fontId="19" fillId="0" borderId="0"/>
    <xf numFmtId="164" fontId="19" fillId="0" borderId="0" applyFont="0" applyFill="0" applyBorder="0" applyAlignment="0" applyProtection="0"/>
    <xf numFmtId="0" fontId="19" fillId="0" borderId="0">
      <alignment vertical="top"/>
    </xf>
    <xf numFmtId="0" fontId="8" fillId="0" borderId="0"/>
    <xf numFmtId="0" fontId="19" fillId="0" borderId="0"/>
    <xf numFmtId="164" fontId="8" fillId="0" borderId="0" applyFont="0" applyFill="0" applyBorder="0" applyAlignment="0" applyProtection="0"/>
    <xf numFmtId="0" fontId="8" fillId="2" borderId="1" applyNumberFormat="0" applyFont="0" applyAlignment="0" applyProtection="0"/>
    <xf numFmtId="0" fontId="19" fillId="0" borderId="0"/>
    <xf numFmtId="0" fontId="19" fillId="0" borderId="0"/>
    <xf numFmtId="0" fontId="19" fillId="0" borderId="0">
      <alignment vertical="top"/>
    </xf>
    <xf numFmtId="0" fontId="7" fillId="0" borderId="0"/>
    <xf numFmtId="0" fontId="19" fillId="0" borderId="0"/>
    <xf numFmtId="164" fontId="7" fillId="0" borderId="0" applyFont="0" applyFill="0" applyBorder="0" applyAlignment="0" applyProtection="0"/>
    <xf numFmtId="0" fontId="7" fillId="2" borderId="1" applyNumberFormat="0" applyFont="0" applyAlignment="0" applyProtection="0"/>
    <xf numFmtId="0" fontId="19" fillId="0" borderId="0"/>
    <xf numFmtId="0" fontId="19" fillId="0" borderId="0"/>
    <xf numFmtId="0" fontId="19" fillId="0" borderId="0">
      <alignment vertical="top"/>
    </xf>
    <xf numFmtId="0" fontId="6" fillId="0" borderId="0"/>
    <xf numFmtId="0" fontId="19" fillId="0" borderId="0">
      <alignment vertical="top"/>
    </xf>
    <xf numFmtId="164" fontId="19" fillId="0" borderId="0" applyFont="0" applyFill="0" applyBorder="0" applyAlignment="0" applyProtection="0"/>
    <xf numFmtId="0" fontId="19" fillId="0" borderId="0"/>
    <xf numFmtId="164" fontId="6" fillId="0" borderId="0" applyFont="0" applyFill="0" applyBorder="0" applyAlignment="0" applyProtection="0"/>
    <xf numFmtId="0" fontId="6" fillId="2" borderId="1" applyNumberFormat="0" applyFont="0" applyAlignment="0" applyProtection="0"/>
    <xf numFmtId="0" fontId="19" fillId="0" borderId="0"/>
    <xf numFmtId="0" fontId="19" fillId="0" borderId="0"/>
    <xf numFmtId="164" fontId="6" fillId="0" borderId="0" applyFont="0" applyFill="0" applyBorder="0" applyAlignment="0" applyProtection="0"/>
    <xf numFmtId="0" fontId="19" fillId="0" borderId="0"/>
    <xf numFmtId="0" fontId="20" fillId="0" borderId="0"/>
    <xf numFmtId="0" fontId="20" fillId="0" borderId="0">
      <alignment vertical="top"/>
    </xf>
    <xf numFmtId="0" fontId="20" fillId="0" borderId="0">
      <alignment vertical="top"/>
    </xf>
    <xf numFmtId="164" fontId="20" fillId="0" borderId="0" applyFont="0" applyFill="0" applyBorder="0" applyAlignment="0" applyProtection="0"/>
    <xf numFmtId="0" fontId="20" fillId="0" borderId="0"/>
    <xf numFmtId="0" fontId="19" fillId="0" borderId="0"/>
    <xf numFmtId="0" fontId="27" fillId="0" borderId="0"/>
    <xf numFmtId="164" fontId="26" fillId="0" borderId="0" applyFill="0" applyBorder="0" applyAlignment="0" applyProtection="0"/>
    <xf numFmtId="164" fontId="28" fillId="0" borderId="0" applyFill="0" applyBorder="0" applyAlignment="0" applyProtection="0"/>
    <xf numFmtId="0" fontId="27" fillId="0" borderId="0"/>
    <xf numFmtId="164" fontId="26" fillId="0" borderId="0" applyFill="0" applyBorder="0" applyAlignment="0" applyProtection="0"/>
    <xf numFmtId="164" fontId="26" fillId="0" borderId="0" applyFill="0" applyBorder="0" applyAlignment="0" applyProtection="0"/>
    <xf numFmtId="164" fontId="26" fillId="0" borderId="0" applyFill="0" applyBorder="0" applyAlignment="0" applyProtection="0"/>
    <xf numFmtId="0" fontId="19" fillId="0" borderId="0"/>
    <xf numFmtId="0" fontId="19" fillId="0" borderId="0"/>
    <xf numFmtId="164" fontId="19" fillId="0" borderId="0" applyFont="0" applyFill="0" applyBorder="0" applyAlignment="0" applyProtection="0"/>
    <xf numFmtId="0" fontId="27" fillId="0" borderId="0"/>
    <xf numFmtId="164" fontId="26" fillId="0" borderId="0" applyFill="0" applyBorder="0" applyAlignment="0" applyProtection="0"/>
    <xf numFmtId="164" fontId="26" fillId="0" borderId="0" applyFill="0" applyBorder="0" applyAlignment="0" applyProtection="0"/>
    <xf numFmtId="0" fontId="27" fillId="0" borderId="0"/>
    <xf numFmtId="0" fontId="19" fillId="0" borderId="0">
      <alignment vertical="top"/>
    </xf>
    <xf numFmtId="0" fontId="5" fillId="0" borderId="0"/>
    <xf numFmtId="0" fontId="19" fillId="0" borderId="0">
      <alignment vertical="top"/>
    </xf>
    <xf numFmtId="164" fontId="19" fillId="0" borderId="0" applyFont="0" applyFill="0" applyBorder="0" applyAlignment="0" applyProtection="0"/>
    <xf numFmtId="0" fontId="19" fillId="0" borderId="0"/>
    <xf numFmtId="164" fontId="5" fillId="0" borderId="0" applyFont="0" applyFill="0" applyBorder="0" applyAlignment="0" applyProtection="0"/>
    <xf numFmtId="0" fontId="19" fillId="0" borderId="0"/>
    <xf numFmtId="0" fontId="5" fillId="2" borderId="1" applyNumberFormat="0" applyFont="0" applyAlignment="0" applyProtection="0"/>
    <xf numFmtId="164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>
      <alignment vertical="top"/>
    </xf>
    <xf numFmtId="0" fontId="19" fillId="0" borderId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164" fontId="5" fillId="0" borderId="0" applyFont="0" applyFill="0" applyBorder="0" applyAlignment="0" applyProtection="0"/>
    <xf numFmtId="0" fontId="5" fillId="0" borderId="0"/>
    <xf numFmtId="0" fontId="27" fillId="0" borderId="0"/>
    <xf numFmtId="164" fontId="26" fillId="0" borderId="0" applyFill="0" applyBorder="0" applyAlignment="0" applyProtection="0"/>
    <xf numFmtId="0" fontId="5" fillId="2" borderId="1" applyNumberFormat="0" applyFont="0" applyAlignment="0" applyProtection="0"/>
    <xf numFmtId="0" fontId="19" fillId="0" borderId="0"/>
    <xf numFmtId="0" fontId="19" fillId="0" borderId="0">
      <alignment vertical="top"/>
    </xf>
    <xf numFmtId="0" fontId="27" fillId="0" borderId="0"/>
    <xf numFmtId="0" fontId="19" fillId="0" borderId="0"/>
    <xf numFmtId="164" fontId="5" fillId="0" borderId="0" applyFont="0" applyFill="0" applyBorder="0" applyAlignment="0" applyProtection="0"/>
    <xf numFmtId="0" fontId="19" fillId="0" borderId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0" fontId="27" fillId="0" borderId="0"/>
    <xf numFmtId="164" fontId="26" fillId="0" borderId="0" applyFill="0" applyBorder="0" applyAlignment="0" applyProtection="0"/>
    <xf numFmtId="0" fontId="19" fillId="0" borderId="0"/>
    <xf numFmtId="0" fontId="27" fillId="0" borderId="0"/>
    <xf numFmtId="0" fontId="19" fillId="0" borderId="0">
      <alignment vertical="top"/>
    </xf>
    <xf numFmtId="0" fontId="4" fillId="0" borderId="0"/>
    <xf numFmtId="0" fontId="19" fillId="0" borderId="0">
      <alignment vertical="top"/>
    </xf>
    <xf numFmtId="164" fontId="19" fillId="0" borderId="0" applyFont="0" applyFill="0" applyBorder="0" applyAlignment="0" applyProtection="0"/>
    <xf numFmtId="0" fontId="19" fillId="0" borderId="0"/>
    <xf numFmtId="164" fontId="4" fillId="0" borderId="0" applyFont="0" applyFill="0" applyBorder="0" applyAlignment="0" applyProtection="0"/>
    <xf numFmtId="0" fontId="4" fillId="2" borderId="1" applyNumberFormat="0" applyFont="0" applyAlignment="0" applyProtection="0"/>
    <xf numFmtId="0" fontId="19" fillId="0" borderId="0"/>
    <xf numFmtId="0" fontId="19" fillId="0" borderId="0"/>
    <xf numFmtId="0" fontId="19" fillId="0" borderId="0"/>
    <xf numFmtId="0" fontId="20" fillId="0" borderId="0"/>
    <xf numFmtId="164" fontId="20" fillId="0" borderId="0" applyFont="0" applyFill="0" applyBorder="0" applyAlignment="0" applyProtection="0"/>
    <xf numFmtId="0" fontId="19" fillId="0" borderId="0"/>
    <xf numFmtId="0" fontId="27" fillId="0" borderId="0"/>
    <xf numFmtId="164" fontId="26" fillId="0" borderId="0" applyFill="0" applyBorder="0" applyAlignment="0" applyProtection="0"/>
    <xf numFmtId="0" fontId="19" fillId="0" borderId="0"/>
    <xf numFmtId="0" fontId="27" fillId="0" borderId="0"/>
    <xf numFmtId="0" fontId="19" fillId="0" borderId="0">
      <alignment vertical="top"/>
    </xf>
    <xf numFmtId="0" fontId="19" fillId="0" borderId="0"/>
    <xf numFmtId="0" fontId="20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3" fillId="0" borderId="0"/>
    <xf numFmtId="0" fontId="19" fillId="0" borderId="0">
      <alignment vertical="top"/>
    </xf>
    <xf numFmtId="164" fontId="26" fillId="0" borderId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9" fillId="0" borderId="0">
      <alignment vertical="top"/>
    </xf>
    <xf numFmtId="0" fontId="19" fillId="0" borderId="0">
      <alignment vertical="top"/>
    </xf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2" borderId="1" applyNumberFormat="0" applyFont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Fill="1"/>
    <xf numFmtId="0" fontId="14" fillId="0" borderId="0" xfId="1" applyFont="1" applyFill="1" applyAlignment="1"/>
    <xf numFmtId="0" fontId="18" fillId="0" borderId="0" xfId="0" applyFont="1" applyFill="1"/>
    <xf numFmtId="0" fontId="18" fillId="0" borderId="0" xfId="0" applyFont="1" applyFill="1" applyBorder="1"/>
    <xf numFmtId="0" fontId="19" fillId="0" borderId="0" xfId="0" applyFont="1" applyFill="1"/>
    <xf numFmtId="38" fontId="14" fillId="0" borderId="0" xfId="3" applyFont="1" applyFill="1" applyAlignment="1"/>
    <xf numFmtId="38" fontId="15" fillId="0" borderId="0" xfId="2" applyFont="1" applyFill="1" applyAlignment="1"/>
    <xf numFmtId="0" fontId="17" fillId="0" borderId="3" xfId="9" applyFont="1" applyFill="1" applyBorder="1"/>
    <xf numFmtId="0" fontId="17" fillId="0" borderId="4" xfId="9" applyFont="1" applyFill="1" applyBorder="1"/>
    <xf numFmtId="38" fontId="17" fillId="0" borderId="0" xfId="3" applyFont="1" applyFill="1" applyAlignment="1"/>
    <xf numFmtId="0" fontId="17" fillId="0" borderId="0" xfId="1" applyFont="1" applyFill="1" applyAlignment="1"/>
    <xf numFmtId="0" fontId="19" fillId="0" borderId="0" xfId="0" applyFont="1" applyFill="1" applyBorder="1"/>
    <xf numFmtId="0" fontId="19" fillId="0" borderId="0" xfId="0" applyFont="1"/>
    <xf numFmtId="0" fontId="17" fillId="0" borderId="3" xfId="0" applyFont="1" applyFill="1" applyBorder="1" applyAlignment="1">
      <alignment horizontal="center"/>
    </xf>
    <xf numFmtId="14" fontId="17" fillId="0" borderId="4" xfId="0" applyNumberFormat="1" applyFont="1" applyFill="1" applyBorder="1" applyAlignment="1">
      <alignment horizontal="center"/>
    </xf>
    <xf numFmtId="0" fontId="31" fillId="0" borderId="0" xfId="189" applyFont="1"/>
    <xf numFmtId="0" fontId="31" fillId="0" borderId="5" xfId="189" applyFont="1" applyBorder="1" applyProtection="1">
      <protection locked="0"/>
    </xf>
    <xf numFmtId="0" fontId="30" fillId="0" borderId="5" xfId="189" applyFont="1" applyBorder="1"/>
    <xf numFmtId="0" fontId="30" fillId="0" borderId="5" xfId="189" applyFont="1" applyBorder="1" applyProtection="1">
      <protection locked="0"/>
    </xf>
    <xf numFmtId="0" fontId="30" fillId="0" borderId="0" xfId="189" applyFont="1"/>
    <xf numFmtId="167" fontId="30" fillId="0" borderId="0" xfId="190" applyNumberFormat="1" applyFont="1" applyFill="1"/>
    <xf numFmtId="167" fontId="31" fillId="0" borderId="0" xfId="190" applyNumberFormat="1" applyFont="1" applyFill="1"/>
    <xf numFmtId="0" fontId="31" fillId="0" borderId="6" xfId="189" applyFont="1" applyBorder="1" applyProtection="1">
      <protection locked="0"/>
    </xf>
    <xf numFmtId="0" fontId="31" fillId="0" borderId="6" xfId="189" applyFont="1" applyBorder="1"/>
    <xf numFmtId="0" fontId="31" fillId="0" borderId="0" xfId="189" applyFont="1" applyBorder="1"/>
    <xf numFmtId="0" fontId="31" fillId="0" borderId="5" xfId="189" applyFont="1" applyBorder="1"/>
    <xf numFmtId="0" fontId="30" fillId="0" borderId="0" xfId="189" applyFont="1" applyProtection="1">
      <protection locked="0"/>
    </xf>
    <xf numFmtId="167" fontId="19" fillId="0" borderId="0" xfId="0" applyNumberFormat="1" applyFont="1"/>
    <xf numFmtId="0" fontId="19" fillId="0" borderId="0" xfId="0" applyFont="1" applyBorder="1"/>
    <xf numFmtId="0" fontId="30" fillId="0" borderId="0" xfId="189" applyFont="1" applyAlignment="1">
      <alignment horizontal="center"/>
    </xf>
    <xf numFmtId="38" fontId="15" fillId="0" borderId="0" xfId="2" applyFont="1" applyFill="1" applyAlignment="1">
      <alignment horizontal="center"/>
    </xf>
    <xf numFmtId="0" fontId="30" fillId="0" borderId="0" xfId="189" applyFont="1" applyBorder="1" applyAlignment="1" applyProtection="1">
      <alignment horizontal="center"/>
      <protection locked="0"/>
    </xf>
    <xf numFmtId="0" fontId="14" fillId="0" borderId="0" xfId="1" applyFont="1" applyFill="1" applyAlignment="1">
      <alignment horizontal="center"/>
    </xf>
    <xf numFmtId="38" fontId="14" fillId="0" borderId="0" xfId="3" applyFont="1" applyFill="1" applyAlignment="1">
      <alignment horizontal="center"/>
    </xf>
    <xf numFmtId="0" fontId="31" fillId="0" borderId="0" xfId="189" applyFont="1" applyBorder="1" applyAlignment="1">
      <alignment horizontal="center"/>
    </xf>
    <xf numFmtId="0" fontId="31" fillId="0" borderId="0" xfId="189" applyFont="1" applyBorder="1" applyAlignment="1" applyProtection="1">
      <alignment horizontal="center"/>
      <protection locked="0"/>
    </xf>
    <xf numFmtId="0" fontId="30" fillId="0" borderId="0" xfId="189" applyFont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29" fillId="0" borderId="0" xfId="24" applyFont="1" applyFill="1" applyBorder="1" applyAlignment="1">
      <alignment wrapText="1"/>
    </xf>
    <xf numFmtId="167" fontId="18" fillId="0" borderId="0" xfId="0" applyNumberFormat="1" applyFont="1" applyFill="1" applyBorder="1" applyAlignment="1">
      <alignment horizontal="center"/>
    </xf>
    <xf numFmtId="167" fontId="31" fillId="0" borderId="0" xfId="224" applyNumberFormat="1" applyFont="1" applyFill="1"/>
    <xf numFmtId="167" fontId="31" fillId="0" borderId="0" xfId="224" applyNumberFormat="1" applyFont="1" applyFill="1"/>
    <xf numFmtId="0" fontId="31" fillId="0" borderId="0" xfId="189" applyFont="1" applyBorder="1" applyProtection="1">
      <protection locked="0"/>
    </xf>
    <xf numFmtId="0" fontId="15" fillId="0" borderId="3" xfId="24" applyFont="1" applyFill="1" applyBorder="1" applyAlignment="1">
      <alignment horizontal="left" wrapText="1"/>
    </xf>
    <xf numFmtId="0" fontId="17" fillId="0" borderId="3" xfId="9" applyFont="1" applyFill="1" applyBorder="1" applyAlignment="1">
      <alignment horizontal="center" vertical="center"/>
    </xf>
    <xf numFmtId="0" fontId="17" fillId="0" borderId="4" xfId="9" applyFont="1" applyFill="1" applyBorder="1" applyAlignment="1">
      <alignment horizontal="center" vertical="center"/>
    </xf>
  </cellXfs>
  <cellStyles count="228">
    <cellStyle name="_~8030191" xfId="34"/>
    <cellStyle name="_Apoio Doar  BNU Consolidado 2008" xfId="35"/>
    <cellStyle name="_Apoio_Aquisição x Mov Imob. Mix Ggaap­_4º Trim 2005" xfId="36"/>
    <cellStyle name="_BALANÇO DEZ" xfId="37"/>
    <cellStyle name="_BALANÇO JUN Itau Consolidado 2006" xfId="38"/>
    <cellStyle name="_BALANÇO MAR 2006" xfId="39"/>
    <cellStyle name="_BALANÇO SET" xfId="40"/>
    <cellStyle name="_BALANÇO SET2006" xfId="41"/>
    <cellStyle name="_BNUXPDM_01Semestre_2004" xfId="42"/>
    <cellStyle name="_BNUXPDM_3º TRIM_05" xfId="43"/>
    <cellStyle name="_BP_DRE  Março07  (4)" xfId="44"/>
    <cellStyle name="_BP_DRE  Março07  (5)" xfId="45"/>
    <cellStyle name="_BP_DRE  Março07  (6)" xfId="46"/>
    <cellStyle name="_BP_DRE_com BankBoston Setembro06 " xfId="47"/>
    <cellStyle name="_BP_DRE_Junho06" xfId="48"/>
    <cellStyle name="_IMOBILIZADO - ITAÚ + AGÊNCIAS  4º TRI 2006" xfId="49"/>
    <cellStyle name="_itauhold_D_doar" xfId="50"/>
    <cellStyle name="_itauhold_doar_D" xfId="51"/>
    <cellStyle name="_Pasta1" xfId="52"/>
    <cellStyle name="_Pasta2" xfId="53"/>
    <cellStyle name="_USGAAP SEGREG JUROS resumo 31122003" xfId="54"/>
    <cellStyle name="DC_DESCRICAO" xfId="19"/>
    <cellStyle name="DC_DESCRICAO_Itauhold_D_FluxodeCaixa" xfId="1"/>
    <cellStyle name="DC_OBSERVACAO" xfId="2"/>
    <cellStyle name="DC_TITULO" xfId="3"/>
    <cellStyle name="Estilo 1" xfId="6"/>
    <cellStyle name="Euro" xfId="55"/>
    <cellStyle name="Indefinido" xfId="56"/>
    <cellStyle name="Normal" xfId="0" builtinId="0"/>
    <cellStyle name="Normal 10" xfId="24"/>
    <cellStyle name="Normal 11" xfId="57"/>
    <cellStyle name="Normal 12" xfId="75"/>
    <cellStyle name="Normal 13" xfId="64"/>
    <cellStyle name="Normal 14" xfId="66"/>
    <cellStyle name="Normal 15" xfId="105"/>
    <cellStyle name="Normal 16" xfId="107"/>
    <cellStyle name="Normal 17" xfId="116"/>
    <cellStyle name="Normal 18" xfId="189"/>
    <cellStyle name="Normal 18 2" xfId="223"/>
    <cellStyle name="Normal 19" xfId="225"/>
    <cellStyle name="Normal 2" xfId="175"/>
    <cellStyle name="Normal 2 10" xfId="135"/>
    <cellStyle name="Normal 2 11" xfId="158"/>
    <cellStyle name="Normal 2 2" xfId="4"/>
    <cellStyle name="Normal 2 2 2" xfId="20"/>
    <cellStyle name="Normal 2 2 2 2" xfId="26"/>
    <cellStyle name="Normal 2 2 3" xfId="104"/>
    <cellStyle name="Normal 2 2 4" xfId="109"/>
    <cellStyle name="Normal 2 2 5" xfId="119"/>
    <cellStyle name="Normal 2 3" xfId="8"/>
    <cellStyle name="Normal 2 3 10" xfId="162"/>
    <cellStyle name="Normal 2 3 2" xfId="15"/>
    <cellStyle name="Normal 2 3 2 2" xfId="103"/>
    <cellStyle name="Normal 2 3 2 3" xfId="137"/>
    <cellStyle name="Normal 2 3 2 4" xfId="151"/>
    <cellStyle name="Normal 2 3 2 5" xfId="168"/>
    <cellStyle name="Normal 2 3 2_DFC" xfId="177"/>
    <cellStyle name="Normal 2 3 3" xfId="61"/>
    <cellStyle name="Normal 2 3 3 2" xfId="112"/>
    <cellStyle name="Normal 2 3 3 3" xfId="142"/>
    <cellStyle name="Normal 2 3 3 4" xfId="154"/>
    <cellStyle name="Normal 2 3 3 5" xfId="171"/>
    <cellStyle name="Normal 2 3 3_DFC" xfId="178"/>
    <cellStyle name="Normal 2 3 4" xfId="71"/>
    <cellStyle name="Normal 2 3 4 2" xfId="122"/>
    <cellStyle name="Normal 2 3 4 3" xfId="147"/>
    <cellStyle name="Normal 2 3 4 4" xfId="157"/>
    <cellStyle name="Normal 2 3 4 5" xfId="174"/>
    <cellStyle name="Normal 2 3 4_DFC" xfId="179"/>
    <cellStyle name="Normal 2 3 5" xfId="80"/>
    <cellStyle name="Normal 2 3 6" xfId="87"/>
    <cellStyle name="Normal 2 3 7" xfId="96"/>
    <cellStyle name="Normal 2 3 8" xfId="127"/>
    <cellStyle name="Normal 2 3 9" xfId="129"/>
    <cellStyle name="Normal 2 3_DFC" xfId="176"/>
    <cellStyle name="Normal 2 4" xfId="59"/>
    <cellStyle name="Normal 2 4 2" xfId="67"/>
    <cellStyle name="Normal 2 4 3" xfId="74"/>
    <cellStyle name="Normal 2 4 4" xfId="83"/>
    <cellStyle name="Normal 2 4 5" xfId="90"/>
    <cellStyle name="Normal 2 4 6" xfId="99"/>
    <cellStyle name="Normal 2 4 7" xfId="133"/>
    <cellStyle name="Normal 2 4 8" xfId="132"/>
    <cellStyle name="Normal 2 4 9" xfId="165"/>
    <cellStyle name="Normal 2 4_DFC" xfId="180"/>
    <cellStyle name="Normal 2 5" xfId="69"/>
    <cellStyle name="Normal 2 5 2" xfId="76"/>
    <cellStyle name="Normal 2 5 3" xfId="84"/>
    <cellStyle name="Normal 2 5 4" xfId="91"/>
    <cellStyle name="Normal 2 5 5" xfId="100"/>
    <cellStyle name="Normal 2 5 6" xfId="134"/>
    <cellStyle name="Normal 2 5 7" xfId="148"/>
    <cellStyle name="Normal 2 5 8" xfId="166"/>
    <cellStyle name="Normal 2 5_DFC" xfId="181"/>
    <cellStyle name="Normal 2 6" xfId="78"/>
    <cellStyle name="Normal 2 6 2" xfId="102"/>
    <cellStyle name="Normal 2 6 3" xfId="136"/>
    <cellStyle name="Normal 2 6 4" xfId="150"/>
    <cellStyle name="Normal 2 6 5" xfId="167"/>
    <cellStyle name="Normal 2 6_DFC" xfId="182"/>
    <cellStyle name="Normal 2 7" xfId="85"/>
    <cellStyle name="Normal 2 7 2" xfId="108"/>
    <cellStyle name="Normal 2 7 3" xfId="139"/>
    <cellStyle name="Normal 2 7 4" xfId="153"/>
    <cellStyle name="Normal 2 7 5" xfId="170"/>
    <cellStyle name="Normal 2 7_DFC" xfId="183"/>
    <cellStyle name="Normal 2 8" xfId="92"/>
    <cellStyle name="Normal 2 8 2" xfId="117"/>
    <cellStyle name="Normal 2 8 3" xfId="145"/>
    <cellStyle name="Normal 2 8 4" xfId="156"/>
    <cellStyle name="Normal 2 8 5" xfId="173"/>
    <cellStyle name="Normal 2 8_DFC" xfId="184"/>
    <cellStyle name="Normal 2 9" xfId="123"/>
    <cellStyle name="Normal 2_#Apoio" xfId="185"/>
    <cellStyle name="Normal 3" xfId="9"/>
    <cellStyle name="Normal 3 2" xfId="22"/>
    <cellStyle name="Normal 3 2 2" xfId="29"/>
    <cellStyle name="Normal 4" xfId="11"/>
    <cellStyle name="Normal 4 2" xfId="27"/>
    <cellStyle name="Normal 4 3" xfId="191"/>
    <cellStyle name="Normal 5" xfId="5"/>
    <cellStyle name="Normal 5 10" xfId="159"/>
    <cellStyle name="Normal 5 10 2" xfId="220"/>
    <cellStyle name="Normal 5 11" xfId="192"/>
    <cellStyle name="Normal 5 12" xfId="193"/>
    <cellStyle name="Normal 5 2" xfId="10"/>
    <cellStyle name="Normal 5 2 2" xfId="194"/>
    <cellStyle name="Normal 5 3" xfId="60"/>
    <cellStyle name="Normal 5 3 2" xfId="197"/>
    <cellStyle name="Normal 5 4" xfId="70"/>
    <cellStyle name="Normal 5 4 2" xfId="200"/>
    <cellStyle name="Normal 5 5" xfId="79"/>
    <cellStyle name="Normal 5 5 2" xfId="203"/>
    <cellStyle name="Normal 5 6" xfId="86"/>
    <cellStyle name="Normal 5 6 2" xfId="206"/>
    <cellStyle name="Normal 5 7" xfId="93"/>
    <cellStyle name="Normal 5 7 2" xfId="209"/>
    <cellStyle name="Normal 5 8" xfId="124"/>
    <cellStyle name="Normal 5 8 2" xfId="213"/>
    <cellStyle name="Normal 5 9" xfId="141"/>
    <cellStyle name="Normal 5 9 2" xfId="217"/>
    <cellStyle name="Normal 5_DFC" xfId="186"/>
    <cellStyle name="Normal 6" xfId="12"/>
    <cellStyle name="Normal 6 2" xfId="33"/>
    <cellStyle name="Normal 6 3" xfId="94"/>
    <cellStyle name="Normal 6 4" xfId="125"/>
    <cellStyle name="Normal 6 5" xfId="146"/>
    <cellStyle name="Normal 6 6" xfId="160"/>
    <cellStyle name="Normal 6_DFC" xfId="187"/>
    <cellStyle name="Normal 7" xfId="14"/>
    <cellStyle name="Normal 8" xfId="17"/>
    <cellStyle name="Normal 9" xfId="18"/>
    <cellStyle name="Nota 2" xfId="30"/>
    <cellStyle name="Nota 2 10" xfId="196"/>
    <cellStyle name="Nota 2 2" xfId="63"/>
    <cellStyle name="Nota 2 2 2" xfId="199"/>
    <cellStyle name="Nota 2 3" xfId="73"/>
    <cellStyle name="Nota 2 3 2" xfId="202"/>
    <cellStyle name="Nota 2 4" xfId="82"/>
    <cellStyle name="Nota 2 4 2" xfId="205"/>
    <cellStyle name="Nota 2 5" xfId="89"/>
    <cellStyle name="Nota 2 5 2" xfId="208"/>
    <cellStyle name="Nota 2 6" xfId="98"/>
    <cellStyle name="Nota 2 6 2" xfId="211"/>
    <cellStyle name="Nota 2 7" xfId="130"/>
    <cellStyle name="Nota 2 7 2" xfId="215"/>
    <cellStyle name="Nota 2 8" xfId="144"/>
    <cellStyle name="Nota 2 8 2" xfId="218"/>
    <cellStyle name="Nota 2 9" xfId="164"/>
    <cellStyle name="Nota 2 9 2" xfId="222"/>
    <cellStyle name="Porcentagem 2" xfId="227"/>
    <cellStyle name="Porcentagem 2 2" xfId="28"/>
    <cellStyle name="SAPBEXstdData" xfId="31"/>
    <cellStyle name="SAPBEXstdDataEmph" xfId="32"/>
    <cellStyle name="Separador de milhares 10" xfId="190"/>
    <cellStyle name="Separador de milhares 10 2" xfId="224"/>
    <cellStyle name="Separador de milhares 11" xfId="118"/>
    <cellStyle name="Separador de milhares 12" xfId="149"/>
    <cellStyle name="Separador de milhares 12 2" xfId="219"/>
    <cellStyle name="Separador de milhares 13" xfId="226"/>
    <cellStyle name="Separador de milhares 2" xfId="7"/>
    <cellStyle name="Separador de milhares 2 2" xfId="21"/>
    <cellStyle name="Separador de milhares 2 2 2" xfId="110"/>
    <cellStyle name="Separador de milhares 2 2 3" xfId="120"/>
    <cellStyle name="Separador de milhares 2 3" xfId="113"/>
    <cellStyle name="Separador de milhares 2_#Apoio" xfId="115"/>
    <cellStyle name="Separador de milhares 3" xfId="13"/>
    <cellStyle name="Separador de milhares 3 2" xfId="23"/>
    <cellStyle name="Separador de milhares 3 2 2" xfId="111"/>
    <cellStyle name="Separador de milhares 3 2 3" xfId="121"/>
    <cellStyle name="Separador de milhares 3 3" xfId="95"/>
    <cellStyle name="Separador de milhares 3 3 2" xfId="114"/>
    <cellStyle name="Separador de milhares 3 3 3" xfId="143"/>
    <cellStyle name="Separador de milhares 3 3 4" xfId="155"/>
    <cellStyle name="Separador de milhares 3 3 5" xfId="172"/>
    <cellStyle name="Separador de milhares 3 3_DFC" xfId="188"/>
    <cellStyle name="Separador de milhares 3 4" xfId="126"/>
    <cellStyle name="Separador de milhares 3 5" xfId="131"/>
    <cellStyle name="Separador de milhares 3 6" xfId="161"/>
    <cellStyle name="Separador de milhares 4" xfId="16"/>
    <cellStyle name="Separador de milhares 4 2" xfId="25"/>
    <cellStyle name="Separador de milhares 4 2 10" xfId="195"/>
    <cellStyle name="Separador de milhares 4 2 2" xfId="62"/>
    <cellStyle name="Separador de milhares 4 2 2 2" xfId="198"/>
    <cellStyle name="Separador de milhares 4 2 3" xfId="72"/>
    <cellStyle name="Separador de milhares 4 2 3 2" xfId="201"/>
    <cellStyle name="Separador de milhares 4 2 4" xfId="81"/>
    <cellStyle name="Separador de milhares 4 2 4 2" xfId="204"/>
    <cellStyle name="Separador de milhares 4 2 5" xfId="88"/>
    <cellStyle name="Separador de milhares 4 2 5 2" xfId="207"/>
    <cellStyle name="Separador de milhares 4 2 6" xfId="97"/>
    <cellStyle name="Separador de milhares 4 2 6 2" xfId="210"/>
    <cellStyle name="Separador de milhares 4 2 7" xfId="128"/>
    <cellStyle name="Separador de milhares 4 2 7 2" xfId="214"/>
    <cellStyle name="Separador de milhares 4 2 8" xfId="140"/>
    <cellStyle name="Separador de milhares 4 2 8 2" xfId="216"/>
    <cellStyle name="Separador de milhares 4 2 9" xfId="163"/>
    <cellStyle name="Separador de milhares 4 2 9 2" xfId="221"/>
    <cellStyle name="Separador de milhares 5" xfId="77"/>
    <cellStyle name="Separador de milhares 6" xfId="58"/>
    <cellStyle name="Separador de milhares 7" xfId="65"/>
    <cellStyle name="Separador de milhares 8" xfId="68"/>
    <cellStyle name="Separador de milhares 9" xfId="101"/>
    <cellStyle name="Separador de milhares 9 2" xfId="106"/>
    <cellStyle name="Separador de milhares 9 3" xfId="138"/>
    <cellStyle name="Separador de milhares 9 4" xfId="152"/>
    <cellStyle name="Separador de milhares 9 5" xfId="169"/>
    <cellStyle name="Separador de milhares 9 6" xfId="212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N61"/>
  <sheetViews>
    <sheetView showGridLines="0" tabSelected="1" workbookViewId="0">
      <selection activeCell="D12" sqref="D12"/>
    </sheetView>
  </sheetViews>
  <sheetFormatPr defaultRowHeight="12.75" x14ac:dyDescent="0.2"/>
  <cols>
    <col min="1" max="2" width="2.140625" style="4" customWidth="1"/>
    <col min="3" max="3" width="2.5703125" style="4" customWidth="1"/>
    <col min="4" max="4" width="62" style="4" customWidth="1"/>
    <col min="5" max="5" width="12.5703125" style="38" customWidth="1"/>
    <col min="6" max="7" width="12.28515625" style="5" customWidth="1"/>
    <col min="8" max="8" width="9.140625" style="5"/>
    <col min="9" max="16384" width="9.140625" style="3"/>
  </cols>
  <sheetData>
    <row r="1" spans="1:14" s="1" customFormat="1" x14ac:dyDescent="0.2">
      <c r="A1" s="10" t="s">
        <v>0</v>
      </c>
      <c r="B1" s="10"/>
      <c r="C1" s="10"/>
      <c r="D1" s="6"/>
      <c r="E1" s="34"/>
      <c r="F1" s="5"/>
      <c r="G1" s="5"/>
      <c r="H1" s="5"/>
    </row>
    <row r="2" spans="1:14" s="1" customFormat="1" x14ac:dyDescent="0.2">
      <c r="A2" s="11" t="s">
        <v>1</v>
      </c>
      <c r="B2" s="11"/>
      <c r="C2" s="11"/>
      <c r="D2" s="2"/>
      <c r="E2" s="33"/>
      <c r="F2" s="5"/>
      <c r="G2" s="5"/>
      <c r="H2" s="5"/>
    </row>
    <row r="3" spans="1:14" s="1" customFormat="1" hidden="1" x14ac:dyDescent="0.2">
      <c r="A3" s="11" t="s">
        <v>52</v>
      </c>
      <c r="B3" s="11"/>
      <c r="C3" s="11"/>
      <c r="D3" s="2"/>
      <c r="E3" s="33"/>
      <c r="F3" s="5"/>
      <c r="G3" s="5"/>
      <c r="H3" s="5"/>
    </row>
    <row r="4" spans="1:14" s="1" customFormat="1" x14ac:dyDescent="0.2">
      <c r="A4" s="7" t="s">
        <v>2</v>
      </c>
      <c r="B4" s="7"/>
      <c r="C4" s="7"/>
      <c r="D4" s="7"/>
      <c r="E4" s="31"/>
      <c r="F4" s="5"/>
      <c r="G4" s="5"/>
      <c r="H4" s="5"/>
    </row>
    <row r="5" spans="1:14" ht="13.5" thickBot="1" x14ac:dyDescent="0.25"/>
    <row r="6" spans="1:14" s="12" customFormat="1" x14ac:dyDescent="0.2">
      <c r="A6" s="8"/>
      <c r="B6" s="8"/>
      <c r="C6" s="8"/>
      <c r="D6" s="45"/>
      <c r="E6" s="45" t="s">
        <v>3</v>
      </c>
      <c r="F6" s="14" t="s">
        <v>4</v>
      </c>
      <c r="G6" s="14" t="s">
        <v>4</v>
      </c>
    </row>
    <row r="7" spans="1:14" s="12" customFormat="1" x14ac:dyDescent="0.2">
      <c r="A7" s="9"/>
      <c r="B7" s="9"/>
      <c r="C7" s="9"/>
      <c r="D7" s="46"/>
      <c r="E7" s="46"/>
      <c r="F7" s="15" t="s">
        <v>50</v>
      </c>
      <c r="G7" s="15" t="s">
        <v>51</v>
      </c>
      <c r="H7"/>
    </row>
    <row r="8" spans="1:14" s="13" customFormat="1" ht="12.95" customHeight="1" x14ac:dyDescent="0.2">
      <c r="A8" s="20"/>
      <c r="B8" s="19" t="s">
        <v>5</v>
      </c>
      <c r="C8" s="18"/>
      <c r="D8" s="18"/>
      <c r="E8" s="37"/>
      <c r="F8" s="21">
        <f>463</f>
        <v>463</v>
      </c>
      <c r="G8" s="21">
        <f>197</f>
        <v>197</v>
      </c>
      <c r="I8" s="39"/>
      <c r="K8" s="5"/>
      <c r="L8" s="5"/>
      <c r="M8" s="5"/>
      <c r="N8" s="5"/>
    </row>
    <row r="9" spans="1:14" s="13" customFormat="1" ht="12.95" customHeight="1" x14ac:dyDescent="0.2">
      <c r="A9" s="16"/>
      <c r="B9" s="16"/>
      <c r="C9" s="17" t="s">
        <v>6</v>
      </c>
      <c r="D9" s="17"/>
      <c r="E9" s="36"/>
      <c r="F9" s="22">
        <f>1784</f>
        <v>1784</v>
      </c>
      <c r="G9" s="22">
        <f>1378</f>
        <v>1378</v>
      </c>
      <c r="H9" s="28"/>
      <c r="I9" s="29"/>
    </row>
    <row r="10" spans="1:14" s="13" customFormat="1" ht="12.95" customHeight="1" x14ac:dyDescent="0.2">
      <c r="A10" s="16"/>
      <c r="B10" s="16"/>
      <c r="C10" s="23" t="s">
        <v>7</v>
      </c>
      <c r="D10" s="23"/>
      <c r="E10" s="36"/>
      <c r="F10" s="22">
        <f>-1321</f>
        <v>-1321</v>
      </c>
      <c r="G10" s="22">
        <f>-1181</f>
        <v>-1181</v>
      </c>
      <c r="H10" s="28"/>
    </row>
    <row r="11" spans="1:14" s="13" customFormat="1" ht="12.95" customHeight="1" x14ac:dyDescent="0.2">
      <c r="A11" s="16"/>
      <c r="B11" s="16"/>
      <c r="C11" s="16"/>
      <c r="D11" s="17" t="s">
        <v>8</v>
      </c>
      <c r="E11" s="36"/>
      <c r="F11" s="22">
        <f>0</f>
        <v>0</v>
      </c>
      <c r="G11" s="22">
        <f>6</f>
        <v>6</v>
      </c>
    </row>
    <row r="12" spans="1:14" s="13" customFormat="1" ht="12.95" customHeight="1" x14ac:dyDescent="0.2">
      <c r="A12" s="16"/>
      <c r="B12" s="16"/>
      <c r="C12" s="16"/>
      <c r="D12" s="23" t="s">
        <v>9</v>
      </c>
      <c r="E12" s="36"/>
      <c r="F12" s="22">
        <f>0</f>
        <v>0</v>
      </c>
      <c r="G12" s="22">
        <f>3</f>
        <v>3</v>
      </c>
    </row>
    <row r="13" spans="1:14" s="13" customFormat="1" ht="12.95" customHeight="1" x14ac:dyDescent="0.2">
      <c r="A13" s="16"/>
      <c r="B13" s="16"/>
      <c r="C13" s="16"/>
      <c r="D13" s="24" t="s">
        <v>10</v>
      </c>
      <c r="E13" s="35"/>
      <c r="F13" s="22">
        <f>57</f>
        <v>57</v>
      </c>
      <c r="G13" s="22">
        <f>53</f>
        <v>53</v>
      </c>
    </row>
    <row r="14" spans="1:14" s="13" customFormat="1" ht="12.95" customHeight="1" x14ac:dyDescent="0.2">
      <c r="A14" s="16"/>
      <c r="B14" s="16"/>
      <c r="C14" s="16"/>
      <c r="D14" s="23" t="s">
        <v>11</v>
      </c>
      <c r="E14" s="36" t="s">
        <v>53</v>
      </c>
      <c r="F14" s="22">
        <f>144</f>
        <v>144</v>
      </c>
      <c r="G14" s="41">
        <f>145</f>
        <v>145</v>
      </c>
    </row>
    <row r="15" spans="1:14" s="13" customFormat="1" ht="12.95" customHeight="1" x14ac:dyDescent="0.2">
      <c r="A15" s="16"/>
      <c r="B15" s="16"/>
      <c r="C15" s="16"/>
      <c r="D15" s="23" t="s">
        <v>46</v>
      </c>
      <c r="E15" s="36" t="s">
        <v>54</v>
      </c>
      <c r="F15" s="22">
        <f>-1671</f>
        <v>-1671</v>
      </c>
      <c r="G15" s="22">
        <f>-1245</f>
        <v>-1245</v>
      </c>
    </row>
    <row r="16" spans="1:14" s="13" customFormat="1" ht="12.95" customHeight="1" x14ac:dyDescent="0.2">
      <c r="A16" s="16"/>
      <c r="B16" s="16"/>
      <c r="C16" s="16"/>
      <c r="D16" s="23" t="s">
        <v>12</v>
      </c>
      <c r="E16" s="36"/>
      <c r="F16" s="22">
        <f>23</f>
        <v>23</v>
      </c>
      <c r="G16" s="22">
        <f>-54</f>
        <v>-54</v>
      </c>
    </row>
    <row r="17" spans="1:10" s="13" customFormat="1" ht="12.95" customHeight="1" x14ac:dyDescent="0.2">
      <c r="A17" s="16"/>
      <c r="B17" s="16"/>
      <c r="C17" s="16"/>
      <c r="D17" s="23" t="s">
        <v>13</v>
      </c>
      <c r="E17" s="36"/>
      <c r="F17" s="22">
        <f>-55</f>
        <v>-55</v>
      </c>
      <c r="G17" s="22">
        <f>-43</f>
        <v>-43</v>
      </c>
    </row>
    <row r="18" spans="1:10" s="13" customFormat="1" ht="12.95" customHeight="1" x14ac:dyDescent="0.2">
      <c r="A18" s="16"/>
      <c r="B18" s="16"/>
      <c r="C18" s="16"/>
      <c r="D18" s="23" t="s">
        <v>33</v>
      </c>
      <c r="E18" s="36"/>
      <c r="F18" s="22">
        <f>1</f>
        <v>1</v>
      </c>
      <c r="G18" s="22">
        <f>0</f>
        <v>0</v>
      </c>
    </row>
    <row r="19" spans="1:10" s="13" customFormat="1" ht="12.95" customHeight="1" x14ac:dyDescent="0.2">
      <c r="A19" s="16"/>
      <c r="B19" s="16"/>
      <c r="C19" s="16"/>
      <c r="D19" s="23" t="s">
        <v>14</v>
      </c>
      <c r="E19" s="36"/>
      <c r="F19" s="22">
        <f>-3</f>
        <v>-3</v>
      </c>
      <c r="G19" s="22">
        <f>1</f>
        <v>1</v>
      </c>
    </row>
    <row r="20" spans="1:10" s="5" customFormat="1" ht="12.95" customHeight="1" x14ac:dyDescent="0.2">
      <c r="A20" s="16"/>
      <c r="B20" s="16"/>
      <c r="C20" s="16"/>
      <c r="D20" s="23" t="s">
        <v>15</v>
      </c>
      <c r="E20" s="36"/>
      <c r="F20" s="22">
        <f>183</f>
        <v>183</v>
      </c>
      <c r="G20" s="42">
        <f>-47</f>
        <v>-47</v>
      </c>
    </row>
    <row r="21" spans="1:10" s="5" customFormat="1" ht="12.95" customHeight="1" x14ac:dyDescent="0.2">
      <c r="A21" s="20"/>
      <c r="B21" s="19" t="s">
        <v>16</v>
      </c>
      <c r="C21" s="18"/>
      <c r="D21" s="18"/>
      <c r="E21" s="37"/>
      <c r="F21" s="21">
        <f>53</f>
        <v>53</v>
      </c>
      <c r="G21" s="21">
        <f>-403</f>
        <v>-403</v>
      </c>
      <c r="I21" s="12"/>
      <c r="J21" s="12"/>
    </row>
    <row r="22" spans="1:10" s="5" customFormat="1" ht="12.95" customHeight="1" x14ac:dyDescent="0.2">
      <c r="A22" s="16"/>
      <c r="B22" s="16"/>
      <c r="C22" s="17" t="s">
        <v>55</v>
      </c>
      <c r="D22" s="17"/>
      <c r="E22" s="36"/>
      <c r="F22" s="22">
        <f>13</f>
        <v>13</v>
      </c>
      <c r="G22" s="22">
        <f>-323</f>
        <v>-323</v>
      </c>
      <c r="I22" s="43"/>
      <c r="J22" s="43"/>
    </row>
    <row r="23" spans="1:10" s="5" customFormat="1" ht="12.95" customHeight="1" x14ac:dyDescent="0.2">
      <c r="A23" s="16"/>
      <c r="B23" s="16"/>
      <c r="C23" s="23" t="s">
        <v>56</v>
      </c>
      <c r="D23" s="23"/>
      <c r="E23" s="36"/>
      <c r="F23" s="22">
        <f>37</f>
        <v>37</v>
      </c>
      <c r="G23" s="22">
        <f>3</f>
        <v>3</v>
      </c>
      <c r="I23" s="43"/>
      <c r="J23" s="43"/>
    </row>
    <row r="24" spans="1:10" s="5" customFormat="1" ht="12.95" customHeight="1" x14ac:dyDescent="0.2">
      <c r="A24" s="16"/>
      <c r="B24" s="16"/>
      <c r="C24" s="23" t="s">
        <v>34</v>
      </c>
      <c r="D24" s="23"/>
      <c r="E24" s="36"/>
      <c r="F24" s="22">
        <f>-24</f>
        <v>-24</v>
      </c>
      <c r="G24" s="22">
        <f>-61</f>
        <v>-61</v>
      </c>
      <c r="I24" s="43"/>
      <c r="J24" s="43"/>
    </row>
    <row r="25" spans="1:10" s="5" customFormat="1" ht="12.95" customHeight="1" x14ac:dyDescent="0.2">
      <c r="A25" s="16"/>
      <c r="B25" s="16"/>
      <c r="C25" s="23" t="s">
        <v>35</v>
      </c>
      <c r="D25" s="23"/>
      <c r="E25" s="36"/>
      <c r="F25" s="22">
        <f>5</f>
        <v>5</v>
      </c>
      <c r="G25" s="22">
        <f>-7</f>
        <v>-7</v>
      </c>
      <c r="I25" s="43"/>
      <c r="J25" s="43"/>
    </row>
    <row r="26" spans="1:10" s="5" customFormat="1" ht="12.95" customHeight="1" x14ac:dyDescent="0.2">
      <c r="A26" s="16"/>
      <c r="B26" s="16"/>
      <c r="C26" s="23" t="s">
        <v>36</v>
      </c>
      <c r="D26" s="23"/>
      <c r="E26" s="36"/>
      <c r="F26" s="22">
        <f>194</f>
        <v>194</v>
      </c>
      <c r="G26" s="22">
        <f>108</f>
        <v>108</v>
      </c>
      <c r="I26" s="43"/>
      <c r="J26" s="43"/>
    </row>
    <row r="27" spans="1:10" s="5" customFormat="1" ht="12.95" customHeight="1" x14ac:dyDescent="0.2">
      <c r="A27" s="16"/>
      <c r="B27" s="16"/>
      <c r="C27" s="23" t="s">
        <v>57</v>
      </c>
      <c r="D27" s="23"/>
      <c r="E27" s="36"/>
      <c r="F27" s="22">
        <f>9</f>
        <v>9</v>
      </c>
      <c r="G27" s="22">
        <f>-10</f>
        <v>-10</v>
      </c>
      <c r="I27" s="43"/>
      <c r="J27" s="43"/>
    </row>
    <row r="28" spans="1:10" s="5" customFormat="1" ht="12.95" customHeight="1" x14ac:dyDescent="0.2">
      <c r="A28" s="16"/>
      <c r="B28" s="16"/>
      <c r="C28" s="23" t="s">
        <v>58</v>
      </c>
      <c r="D28" s="23"/>
      <c r="E28" s="36"/>
      <c r="F28" s="22">
        <f>-181</f>
        <v>-181</v>
      </c>
      <c r="G28" s="22">
        <f>-113</f>
        <v>-113</v>
      </c>
      <c r="I28" s="43"/>
      <c r="J28" s="43"/>
    </row>
    <row r="29" spans="1:10" s="5" customFormat="1" ht="12.95" customHeight="1" x14ac:dyDescent="0.2">
      <c r="A29" s="16"/>
      <c r="B29" s="19" t="s">
        <v>47</v>
      </c>
      <c r="C29" s="18"/>
      <c r="D29" s="18"/>
      <c r="E29" s="36"/>
      <c r="F29" s="21">
        <f>-79</f>
        <v>-79</v>
      </c>
      <c r="G29" s="21">
        <f>-85</f>
        <v>-85</v>
      </c>
      <c r="I29" s="43"/>
      <c r="J29" s="43"/>
    </row>
    <row r="30" spans="1:10" s="5" customFormat="1" ht="12.95" customHeight="1" x14ac:dyDescent="0.2">
      <c r="A30" s="16"/>
      <c r="B30" s="25"/>
      <c r="C30" s="23" t="s">
        <v>17</v>
      </c>
      <c r="D30" s="17"/>
      <c r="E30" s="36"/>
      <c r="F30" s="22">
        <f>-28</f>
        <v>-28</v>
      </c>
      <c r="G30" s="22">
        <f>-56</f>
        <v>-56</v>
      </c>
      <c r="I30" s="43"/>
      <c r="J30" s="43"/>
    </row>
    <row r="31" spans="1:10" s="5" customFormat="1" ht="12.95" customHeight="1" x14ac:dyDescent="0.2">
      <c r="A31" s="16"/>
      <c r="B31" s="25"/>
      <c r="C31" s="17" t="s">
        <v>48</v>
      </c>
      <c r="D31" s="17"/>
      <c r="E31" s="36"/>
      <c r="F31" s="22">
        <f>-51</f>
        <v>-51</v>
      </c>
      <c r="G31" s="22">
        <f>-29</f>
        <v>-29</v>
      </c>
      <c r="I31" s="43"/>
      <c r="J31" s="43"/>
    </row>
    <row r="32" spans="1:10" s="5" customFormat="1" ht="12.95" customHeight="1" x14ac:dyDescent="0.2">
      <c r="A32" s="19" t="s">
        <v>18</v>
      </c>
      <c r="B32" s="17"/>
      <c r="C32" s="17"/>
      <c r="D32" s="19"/>
      <c r="E32" s="32"/>
      <c r="F32" s="21">
        <f>437</f>
        <v>437</v>
      </c>
      <c r="G32" s="21">
        <f>-291</f>
        <v>-291</v>
      </c>
      <c r="I32" s="12"/>
      <c r="J32" s="12"/>
    </row>
    <row r="33" spans="1:7" s="5" customFormat="1" ht="12.95" customHeight="1" x14ac:dyDescent="0.2">
      <c r="A33" s="16"/>
      <c r="B33" s="17" t="s">
        <v>19</v>
      </c>
      <c r="C33" s="26"/>
      <c r="D33" s="17"/>
      <c r="E33" s="36"/>
      <c r="F33" s="22">
        <f>-148</f>
        <v>-148</v>
      </c>
      <c r="G33" s="22">
        <f>-34</f>
        <v>-34</v>
      </c>
    </row>
    <row r="34" spans="1:7" s="5" customFormat="1" ht="12.95" hidden="1" customHeight="1" x14ac:dyDescent="0.2">
      <c r="A34" s="16"/>
      <c r="B34" s="17" t="s">
        <v>43</v>
      </c>
      <c r="C34" s="26"/>
      <c r="D34" s="17"/>
      <c r="E34" s="36"/>
      <c r="F34" s="22">
        <f>0</f>
        <v>0</v>
      </c>
      <c r="G34" s="22">
        <f>0</f>
        <v>0</v>
      </c>
    </row>
    <row r="35" spans="1:7" s="5" customFormat="1" ht="12.95" customHeight="1" x14ac:dyDescent="0.2">
      <c r="A35" s="16"/>
      <c r="B35" s="23" t="s">
        <v>20</v>
      </c>
      <c r="C35" s="24"/>
      <c r="D35" s="23"/>
      <c r="E35" s="36">
        <v>10</v>
      </c>
      <c r="F35" s="22">
        <f>-1</f>
        <v>-1</v>
      </c>
      <c r="G35" s="22">
        <f>-3</f>
        <v>-3</v>
      </c>
    </row>
    <row r="36" spans="1:7" s="5" customFormat="1" ht="12.95" hidden="1" customHeight="1" x14ac:dyDescent="0.2">
      <c r="A36" s="16"/>
      <c r="B36" s="23" t="s">
        <v>37</v>
      </c>
      <c r="C36" s="24"/>
      <c r="D36" s="23"/>
      <c r="E36" s="36">
        <v>9</v>
      </c>
      <c r="F36" s="22">
        <f>0</f>
        <v>0</v>
      </c>
      <c r="G36" s="22">
        <f>0</f>
        <v>0</v>
      </c>
    </row>
    <row r="37" spans="1:7" s="5" customFormat="1" ht="12.95" customHeight="1" x14ac:dyDescent="0.2">
      <c r="A37" s="16"/>
      <c r="B37" s="23" t="s">
        <v>21</v>
      </c>
      <c r="C37" s="24"/>
      <c r="D37" s="23"/>
      <c r="E37" s="36">
        <v>9</v>
      </c>
      <c r="F37" s="22">
        <f>-409</f>
        <v>-409</v>
      </c>
      <c r="G37" s="22">
        <f>-26</f>
        <v>-26</v>
      </c>
    </row>
    <row r="38" spans="1:7" s="5" customFormat="1" ht="12.95" customHeight="1" x14ac:dyDescent="0.2">
      <c r="A38" s="16"/>
      <c r="B38" s="23" t="s">
        <v>32</v>
      </c>
      <c r="C38" s="24"/>
      <c r="D38" s="23"/>
      <c r="E38" s="36">
        <v>9</v>
      </c>
      <c r="F38" s="22">
        <f>48</f>
        <v>48</v>
      </c>
      <c r="G38" s="22">
        <f>0</f>
        <v>0</v>
      </c>
    </row>
    <row r="39" spans="1:7" s="5" customFormat="1" ht="12.95" customHeight="1" x14ac:dyDescent="0.2">
      <c r="A39" s="16"/>
      <c r="B39" s="23" t="s">
        <v>22</v>
      </c>
      <c r="C39" s="24"/>
      <c r="D39" s="23"/>
      <c r="E39" s="36"/>
      <c r="F39" s="22">
        <f>1203</f>
        <v>1203</v>
      </c>
      <c r="G39" s="22">
        <f>1047</f>
        <v>1047</v>
      </c>
    </row>
    <row r="40" spans="1:7" s="5" customFormat="1" ht="12.95" hidden="1" customHeight="1" x14ac:dyDescent="0.2">
      <c r="A40" s="16"/>
      <c r="B40" s="17" t="s">
        <v>42</v>
      </c>
      <c r="C40" s="26"/>
      <c r="D40" s="17"/>
      <c r="E40" s="36"/>
      <c r="F40" s="22">
        <f>0</f>
        <v>0</v>
      </c>
      <c r="G40" s="22">
        <f>0</f>
        <v>0</v>
      </c>
    </row>
    <row r="41" spans="1:7" s="5" customFormat="1" ht="12.95" customHeight="1" x14ac:dyDescent="0.2">
      <c r="A41" s="16"/>
      <c r="B41" s="23" t="s">
        <v>15</v>
      </c>
      <c r="C41" s="26"/>
      <c r="D41" s="17"/>
      <c r="E41" s="36"/>
      <c r="F41" s="22">
        <f>-16</f>
        <v>-16</v>
      </c>
      <c r="G41" s="22">
        <f>-35</f>
        <v>-35</v>
      </c>
    </row>
    <row r="42" spans="1:7" s="5" customFormat="1" ht="12.95" customHeight="1" x14ac:dyDescent="0.2">
      <c r="A42" s="19" t="s">
        <v>23</v>
      </c>
      <c r="B42" s="18"/>
      <c r="C42" s="18"/>
      <c r="D42" s="18"/>
      <c r="E42" s="37"/>
      <c r="F42" s="21">
        <f>677</f>
        <v>677</v>
      </c>
      <c r="G42" s="21">
        <f>949</f>
        <v>949</v>
      </c>
    </row>
    <row r="43" spans="1:7" s="5" customFormat="1" ht="12.95" customHeight="1" x14ac:dyDescent="0.2">
      <c r="A43" s="16"/>
      <c r="B43" s="23" t="s">
        <v>38</v>
      </c>
      <c r="C43" s="24"/>
      <c r="D43" s="23"/>
      <c r="E43" s="36"/>
      <c r="F43" s="22">
        <f>6</f>
        <v>6</v>
      </c>
      <c r="G43" s="22">
        <f>0</f>
        <v>0</v>
      </c>
    </row>
    <row r="44" spans="1:7" s="5" customFormat="1" ht="12.95" customHeight="1" x14ac:dyDescent="0.2">
      <c r="A44" s="16"/>
      <c r="B44" s="23" t="s">
        <v>44</v>
      </c>
      <c r="C44" s="24"/>
      <c r="D44" s="23"/>
      <c r="E44" s="36"/>
      <c r="F44" s="22">
        <f>-15</f>
        <v>-15</v>
      </c>
      <c r="G44" s="22">
        <f>1</f>
        <v>1</v>
      </c>
    </row>
    <row r="45" spans="1:7" s="5" customFormat="1" ht="12.95" customHeight="1" x14ac:dyDescent="0.2">
      <c r="A45" s="16"/>
      <c r="B45" s="23" t="s">
        <v>24</v>
      </c>
      <c r="C45" s="24"/>
      <c r="D45" s="23"/>
      <c r="E45" s="36"/>
      <c r="F45" s="22">
        <f>-909</f>
        <v>-909</v>
      </c>
      <c r="G45" s="22">
        <f>-613</f>
        <v>-613</v>
      </c>
    </row>
    <row r="46" spans="1:7" s="5" customFormat="1" ht="12.95" hidden="1" customHeight="1" x14ac:dyDescent="0.2">
      <c r="A46" s="16"/>
      <c r="B46" s="23" t="s">
        <v>45</v>
      </c>
      <c r="C46" s="24"/>
      <c r="D46" s="23"/>
      <c r="E46" s="36"/>
      <c r="F46" s="22">
        <f>0</f>
        <v>0</v>
      </c>
      <c r="G46" s="22">
        <f>0</f>
        <v>0</v>
      </c>
    </row>
    <row r="47" spans="1:7" s="5" customFormat="1" ht="12.95" customHeight="1" x14ac:dyDescent="0.2">
      <c r="A47" s="16"/>
      <c r="B47" s="23" t="s">
        <v>25</v>
      </c>
      <c r="C47" s="24"/>
      <c r="D47" s="23"/>
      <c r="E47" s="36"/>
      <c r="F47" s="22">
        <f>0</f>
        <v>0</v>
      </c>
      <c r="G47" s="22">
        <f>-210</f>
        <v>-210</v>
      </c>
    </row>
    <row r="48" spans="1:7" s="5" customFormat="1" ht="12.95" customHeight="1" x14ac:dyDescent="0.2">
      <c r="A48" s="16"/>
      <c r="B48" s="23" t="s">
        <v>26</v>
      </c>
      <c r="C48" s="24"/>
      <c r="D48" s="23"/>
      <c r="E48" s="36"/>
      <c r="F48" s="22">
        <f>407</f>
        <v>407</v>
      </c>
      <c r="G48" s="22">
        <f>143</f>
        <v>143</v>
      </c>
    </row>
    <row r="49" spans="1:7" s="5" customFormat="1" ht="12.95" customHeight="1" x14ac:dyDescent="0.2">
      <c r="A49" s="16"/>
      <c r="B49" s="23" t="s">
        <v>27</v>
      </c>
      <c r="C49" s="24"/>
      <c r="D49" s="23"/>
      <c r="E49" s="36"/>
      <c r="F49" s="22">
        <f>-42</f>
        <v>-42</v>
      </c>
      <c r="G49" s="22">
        <f>-29</f>
        <v>-29</v>
      </c>
    </row>
    <row r="50" spans="1:7" s="5" customFormat="1" ht="12.95" customHeight="1" x14ac:dyDescent="0.2">
      <c r="A50" s="16"/>
      <c r="B50" s="23" t="s">
        <v>28</v>
      </c>
      <c r="C50" s="24"/>
      <c r="D50" s="23"/>
      <c r="E50" s="36"/>
      <c r="F50" s="22">
        <f>-196</f>
        <v>-196</v>
      </c>
      <c r="G50" s="22">
        <f>-173</f>
        <v>-173</v>
      </c>
    </row>
    <row r="51" spans="1:7" s="5" customFormat="1" ht="12.95" hidden="1" customHeight="1" x14ac:dyDescent="0.2">
      <c r="A51" s="16"/>
      <c r="B51" s="23" t="s">
        <v>39</v>
      </c>
      <c r="C51" s="24"/>
      <c r="D51" s="23"/>
      <c r="E51" s="36"/>
      <c r="F51" s="22">
        <f>0</f>
        <v>0</v>
      </c>
      <c r="G51" s="22">
        <f>0</f>
        <v>0</v>
      </c>
    </row>
    <row r="52" spans="1:7" s="5" customFormat="1" ht="12.95" hidden="1" customHeight="1" x14ac:dyDescent="0.2">
      <c r="A52" s="16"/>
      <c r="B52" s="17" t="s">
        <v>49</v>
      </c>
      <c r="C52" s="26"/>
      <c r="D52" s="17"/>
      <c r="E52" s="36"/>
      <c r="F52" s="22">
        <f>0</f>
        <v>0</v>
      </c>
      <c r="G52" s="22">
        <f>0</f>
        <v>0</v>
      </c>
    </row>
    <row r="53" spans="1:7" s="5" customFormat="1" ht="12.95" customHeight="1" x14ac:dyDescent="0.2">
      <c r="A53" s="19" t="s">
        <v>41</v>
      </c>
      <c r="B53" s="18"/>
      <c r="C53" s="18"/>
      <c r="D53" s="18"/>
      <c r="E53" s="37"/>
      <c r="F53" s="21">
        <f>-749</f>
        <v>-749</v>
      </c>
      <c r="G53" s="21">
        <f>-881</f>
        <v>-881</v>
      </c>
    </row>
    <row r="54" spans="1:7" s="5" customFormat="1" ht="12.95" customHeight="1" x14ac:dyDescent="0.2">
      <c r="A54" s="27"/>
      <c r="B54" s="20"/>
      <c r="C54" s="20"/>
      <c r="D54" s="20"/>
      <c r="E54" s="30"/>
      <c r="F54" s="21"/>
      <c r="G54" s="21"/>
    </row>
    <row r="55" spans="1:7" s="5" customFormat="1" ht="12.95" customHeight="1" x14ac:dyDescent="0.2">
      <c r="A55" s="19" t="s">
        <v>59</v>
      </c>
      <c r="B55" s="18"/>
      <c r="C55" s="18"/>
      <c r="D55" s="18"/>
      <c r="E55" s="37"/>
      <c r="F55" s="21">
        <f>365</f>
        <v>365</v>
      </c>
      <c r="G55" s="21">
        <f>-223</f>
        <v>-223</v>
      </c>
    </row>
    <row r="56" spans="1:7" s="5" customFormat="1" ht="12.95" customHeight="1" x14ac:dyDescent="0.2">
      <c r="A56" s="16"/>
      <c r="B56" s="17" t="s">
        <v>29</v>
      </c>
      <c r="C56" s="26"/>
      <c r="D56" s="17"/>
      <c r="E56" s="36">
        <v>3</v>
      </c>
      <c r="F56" s="22">
        <f>1539</f>
        <v>1539</v>
      </c>
      <c r="G56" s="22">
        <f>1382</f>
        <v>1382</v>
      </c>
    </row>
    <row r="57" spans="1:7" s="5" customFormat="1" ht="12.95" hidden="1" customHeight="1" x14ac:dyDescent="0.2">
      <c r="A57" s="16"/>
      <c r="B57" s="17" t="s">
        <v>40</v>
      </c>
      <c r="C57" s="26"/>
      <c r="D57" s="17"/>
      <c r="E57" s="36"/>
      <c r="F57" s="22">
        <f>0</f>
        <v>0</v>
      </c>
      <c r="G57" s="22">
        <f>0</f>
        <v>0</v>
      </c>
    </row>
    <row r="58" spans="1:7" s="5" customFormat="1" ht="12.95" customHeight="1" thickBot="1" x14ac:dyDescent="0.25">
      <c r="A58" s="16"/>
      <c r="B58" s="23" t="s">
        <v>30</v>
      </c>
      <c r="C58" s="24"/>
      <c r="D58" s="23"/>
      <c r="E58" s="36">
        <v>3</v>
      </c>
      <c r="F58" s="22">
        <f>1904</f>
        <v>1904</v>
      </c>
      <c r="G58" s="22">
        <f>1159</f>
        <v>1159</v>
      </c>
    </row>
    <row r="59" spans="1:7" x14ac:dyDescent="0.2">
      <c r="A59" s="44" t="s">
        <v>31</v>
      </c>
      <c r="B59" s="44"/>
      <c r="C59" s="44"/>
      <c r="D59" s="44"/>
      <c r="E59" s="44"/>
      <c r="F59" s="44"/>
      <c r="G59" s="44"/>
    </row>
    <row r="60" spans="1:7" x14ac:dyDescent="0.2">
      <c r="F60" s="40"/>
      <c r="G60" s="40"/>
    </row>
    <row r="61" spans="1:7" x14ac:dyDescent="0.2">
      <c r="F61" s="40"/>
      <c r="G61" s="40"/>
    </row>
  </sheetData>
  <mergeCells count="4">
    <mergeCell ref="A59:D59"/>
    <mergeCell ref="E59:G59"/>
    <mergeCell ref="D6:D7"/>
    <mergeCell ref="E6:E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Capítulo xmlns="90918c28-15d7-4e63-8227-43677ba49bca">P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30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8521F16D-16D8-49A7-8B64-4B54C55BA1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E7CDB4D-BEC7-4602-A736-8755C4145134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DE0C957D-F878-4DD4-9961-97F7DD8A3B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Banco Itaú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Ricardo Jorge Porto Sousa</cp:lastModifiedBy>
  <cp:lastPrinted>2012-07-31T15:16:18Z</cp:lastPrinted>
  <dcterms:created xsi:type="dcterms:W3CDTF">2005-04-11T12:49:44Z</dcterms:created>
  <dcterms:modified xsi:type="dcterms:W3CDTF">2014-05-05T23:10:42Z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  <property fmtid="{D5CDD505-2E9C-101B-9397-08002B2CF9AE}" pid="14" name="_SourceUrl">
    <vt:lpwstr/>
  </property>
  <property fmtid="{D5CDD505-2E9C-101B-9397-08002B2CF9AE}" pid="15" name="_SharedFileIndex">
    <vt:lpwstr/>
  </property>
</Properties>
</file>