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11340" windowHeight="8580"/>
  </bookViews>
  <sheets>
    <sheet name="DFC" sheetId="2" r:id="rId1"/>
  </sheets>
  <calcPr calcId="144525"/>
  <fileRecoveryPr repairLoad="1"/>
</workbook>
</file>

<file path=xl/calcChain.xml><?xml version="1.0" encoding="utf-8"?>
<calcChain xmlns="http://schemas.openxmlformats.org/spreadsheetml/2006/main">
  <c r="H45" i="2" l="1"/>
  <c r="H44" i="2"/>
  <c r="H43" i="2"/>
  <c r="H42" i="2"/>
  <c r="H41" i="2"/>
  <c r="H40" i="2"/>
  <c r="H39" i="2"/>
  <c r="H37" i="2"/>
  <c r="H36" i="2"/>
  <c r="H35" i="2"/>
  <c r="H34" i="2"/>
  <c r="H33" i="2"/>
  <c r="H32" i="2"/>
  <c r="H31" i="2"/>
  <c r="H30" i="2"/>
  <c r="H24" i="2"/>
  <c r="F37" i="2"/>
  <c r="F50" i="2"/>
  <c r="F45" i="2"/>
  <c r="F44" i="2"/>
  <c r="F43" i="2"/>
  <c r="F42" i="2"/>
  <c r="F41" i="2"/>
  <c r="F40" i="2"/>
  <c r="H26" i="2"/>
  <c r="H28" i="2"/>
  <c r="H27" i="2"/>
  <c r="F28" i="2"/>
  <c r="F27" i="2"/>
  <c r="F26" i="2" s="1"/>
  <c r="I9" i="2"/>
  <c r="I7" i="2" s="1"/>
  <c r="H8" i="2"/>
  <c r="H10" i="2"/>
  <c r="H11" i="2"/>
  <c r="H12" i="2"/>
  <c r="H13" i="2"/>
  <c r="H14" i="2"/>
  <c r="H15" i="2"/>
  <c r="H16" i="2"/>
  <c r="H17" i="2"/>
  <c r="H19" i="2"/>
  <c r="H20" i="2"/>
  <c r="H21" i="2"/>
  <c r="H22" i="2"/>
  <c r="H23" i="2"/>
  <c r="H25" i="2"/>
  <c r="H50" i="2"/>
  <c r="I26" i="2"/>
  <c r="G26" i="2"/>
  <c r="G9" i="2"/>
  <c r="G7" i="2" s="1"/>
  <c r="I38" i="2"/>
  <c r="G38" i="2"/>
  <c r="G46" i="2"/>
  <c r="I46" i="2"/>
  <c r="F36" i="2"/>
  <c r="F30" i="2"/>
  <c r="F15" i="2"/>
  <c r="F39" i="2"/>
  <c r="F35" i="2"/>
  <c r="F25" i="2"/>
  <c r="F24" i="2"/>
  <c r="F23" i="2"/>
  <c r="F22" i="2"/>
  <c r="F21" i="2"/>
  <c r="F20" i="2"/>
  <c r="F19" i="2"/>
  <c r="F17" i="2"/>
  <c r="F16" i="2"/>
  <c r="F14" i="2"/>
  <c r="F13" i="2"/>
  <c r="F12" i="2"/>
  <c r="F11" i="2"/>
  <c r="F10" i="2"/>
  <c r="F8" i="2"/>
  <c r="I18" i="2"/>
  <c r="G18" i="2"/>
  <c r="H38" i="2" l="1"/>
  <c r="H46" i="2"/>
  <c r="H48" i="2"/>
  <c r="H9" i="2"/>
  <c r="H7" i="2" s="1"/>
  <c r="H18" i="2"/>
  <c r="I29" i="2"/>
  <c r="F32" i="2"/>
  <c r="F33" i="2"/>
  <c r="F34" i="2"/>
  <c r="F48" i="2"/>
  <c r="F46" i="2"/>
  <c r="G48" i="2"/>
  <c r="I48" i="2"/>
  <c r="F31" i="2"/>
  <c r="F18" i="2"/>
  <c r="F9" i="2"/>
  <c r="F7" i="2" s="1"/>
  <c r="F29" i="2" l="1"/>
  <c r="H29" i="2"/>
  <c r="F38" i="2"/>
  <c r="G29" i="2"/>
</calcChain>
</file>

<file path=xl/sharedStrings.xml><?xml version="1.0" encoding="utf-8"?>
<sst xmlns="http://schemas.openxmlformats.org/spreadsheetml/2006/main" count="55" uniqueCount="53">
  <si>
    <t>Demonstração Consolidada dos Fluxos de Caixa</t>
  </si>
  <si>
    <t>Ajustes ao Lucro Líquido:</t>
  </si>
  <si>
    <t>Outros</t>
  </si>
  <si>
    <t>Pagamento de Imposto de Renda e Contribuição Social</t>
  </si>
  <si>
    <t>Aquisição de Investimentos</t>
  </si>
  <si>
    <t>Variação do Valor Justo dos Ativos Biológicos</t>
  </si>
  <si>
    <t>Alienação de Imobilizado de Uso</t>
  </si>
  <si>
    <t>ITAÚSA - INVESTIMENTOS ITAÚ S.A</t>
  </si>
  <si>
    <t>Aquisição de Imobilizado de Uso</t>
  </si>
  <si>
    <t>Nota</t>
  </si>
  <si>
    <t>(Em milhões de Reais)</t>
  </si>
  <si>
    <t>Lucro Líquido Ajustado</t>
  </si>
  <si>
    <t>Lucro líquido</t>
  </si>
  <si>
    <t>Juros, Variações Cambiais e Monetárias Líquidas</t>
  </si>
  <si>
    <t>Depreciação, Amortização e Exaustão</t>
  </si>
  <si>
    <t>Imposto de Renda e Contribuição Social Diferidos</t>
  </si>
  <si>
    <t>Resultado da Alienação de Ativo Imobilizado</t>
  </si>
  <si>
    <t>Variações nos Ativos e Passivos</t>
  </si>
  <si>
    <t>(Aumento) / Redução em Ativos Financeiros</t>
  </si>
  <si>
    <t>(Aumento) / Redução em Outros Ativos Financeiros</t>
  </si>
  <si>
    <t>(Aumento) / Redução em Estoques</t>
  </si>
  <si>
    <t>(Aumento) / Redução em Ativos Fiscais</t>
  </si>
  <si>
    <t>(Aumento) / Redução em Outros Ativos Não Financeiros</t>
  </si>
  <si>
    <t>Aumento / (Redução) em Obrigações Fiscais e Trabalhistas</t>
  </si>
  <si>
    <t>Aumento / (Redução) em Outros Passivos Não Financeiros</t>
  </si>
  <si>
    <t>Aquisição de Intangíveis</t>
  </si>
  <si>
    <t>Juros sobre o Capital Próprio e Dividendos Recebidos</t>
  </si>
  <si>
    <t>Juros sobre o Capital Próprio e Dividendos pagos</t>
  </si>
  <si>
    <t>Pagamento de Notas Promissórias</t>
  </si>
  <si>
    <t>Ingresso de Empréstimos e Financiamentos</t>
  </si>
  <si>
    <t>Provisão para Créditos de Liquidação Duvidosa</t>
  </si>
  <si>
    <t>Alienação de Intangíveis</t>
  </si>
  <si>
    <t>Variação Cambial sobre Caixa e Equivalentes de Caixa</t>
  </si>
  <si>
    <t>Resultado de Participação sobre o Lucro Líquido em Associadas e Entidades Controladas em Conjunto</t>
  </si>
  <si>
    <t xml:space="preserve">Ativos de Operações Descontinuadas </t>
  </si>
  <si>
    <t>Ações em Tesouraria</t>
  </si>
  <si>
    <t>As notas explicativas são parte integrante das demonstrações contábeis</t>
  </si>
  <si>
    <t>Caixa Líquido Gerado nas Atividades Operacionais</t>
  </si>
  <si>
    <t>Caixa Líquido Gerado nas Atividades de Investimento</t>
  </si>
  <si>
    <t>Caixa Líquido Aplicado nas Atividades de Financiamento</t>
  </si>
  <si>
    <t>Aumento (Redução) Líquido de Caixa e Equivalentes</t>
  </si>
  <si>
    <t>9, 10 e 11</t>
  </si>
  <si>
    <t>8 IIa</t>
  </si>
  <si>
    <t>Juros pagos sobre empréstimos e financiamentos</t>
  </si>
  <si>
    <t>Caixa e Equivalentes de Caixa no Início do Período</t>
  </si>
  <si>
    <t>Caixa e Equivalentes de Caixa no Final do Período</t>
  </si>
  <si>
    <t>Amortização de Empréstimos e Financiamentos</t>
  </si>
  <si>
    <t>Amortização de Debêntures</t>
  </si>
  <si>
    <t>Subscrição e Integralização de Capital</t>
  </si>
  <si>
    <t>01/07 a 30/09/2014</t>
  </si>
  <si>
    <t>01/01 a 30/09/2014</t>
  </si>
  <si>
    <t>01/07 a 30/09/2013</t>
  </si>
  <si>
    <t>01/01 a 30/09/2013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</si>
</sst>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-;\-* #,##0_-;_-* &quot;-&quot;??_-;_-@_-"/>
    <numFmt numFmtId="166" formatCode="_([$€]* #,##0.00_);_([$€]* \(#,##0.00\);_([$€]* &quot;-&quot;??_);_(@_)"/>
    <numFmt numFmtId="167" formatCode="_(* #,##0_);_(* \(#,##0\);_(* &quot;-&quot;??_);_(@_)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ahoma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99">
    <xf numFmtId="0" fontId="0" fillId="0" borderId="0"/>
    <xf numFmtId="0" fontId="14" fillId="0" borderId="0" applyAlignment="0"/>
    <xf numFmtId="38" fontId="16" fillId="0" borderId="0"/>
    <xf numFmtId="38" fontId="15" fillId="0" borderId="0"/>
    <xf numFmtId="0" fontId="20" fillId="0" borderId="0"/>
    <xf numFmtId="0" fontId="13" fillId="0" borderId="0"/>
    <xf numFmtId="0" fontId="22" fillId="0" borderId="0">
      <alignment vertical="top"/>
    </xf>
    <xf numFmtId="164" fontId="20" fillId="0" borderId="0" applyFont="0" applyFill="0" applyBorder="0" applyAlignment="0" applyProtection="0"/>
    <xf numFmtId="0" fontId="20" fillId="0" borderId="0">
      <alignment vertical="top"/>
    </xf>
    <xf numFmtId="0" fontId="20" fillId="0" borderId="0"/>
    <xf numFmtId="0" fontId="12" fillId="0" borderId="0"/>
    <xf numFmtId="0" fontId="22" fillId="0" borderId="0">
      <alignment vertical="top"/>
    </xf>
    <xf numFmtId="0" fontId="21" fillId="0" borderId="0">
      <alignment vertical="top"/>
    </xf>
    <xf numFmtId="164" fontId="21" fillId="0" borderId="0" applyFont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3" fillId="0" borderId="0"/>
    <xf numFmtId="0" fontId="20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20" fillId="0" borderId="0"/>
    <xf numFmtId="164" fontId="12" fillId="0" borderId="0" applyFont="0" applyFill="0" applyBorder="0" applyAlignment="0" applyProtection="0"/>
    <xf numFmtId="0" fontId="20" fillId="0" borderId="0"/>
    <xf numFmtId="165" fontId="24" fillId="0" borderId="0"/>
    <xf numFmtId="9" fontId="20" fillId="0" borderId="0" applyFont="0" applyFill="0" applyBorder="0" applyAlignment="0" applyProtection="0"/>
    <xf numFmtId="0" fontId="20" fillId="0" borderId="0">
      <alignment vertical="top"/>
    </xf>
    <xf numFmtId="0" fontId="12" fillId="2" borderId="1" applyNumberFormat="0" applyFont="0" applyAlignment="0" applyProtection="0"/>
    <xf numFmtId="4" fontId="19" fillId="0" borderId="2" applyNumberFormat="0" applyProtection="0">
      <alignment horizontal="right" vertical="center"/>
    </xf>
    <xf numFmtId="4" fontId="19" fillId="3" borderId="2" applyNumberFormat="0" applyProtection="0">
      <alignment horizontal="right" vertical="center"/>
    </xf>
    <xf numFmtId="0" fontId="20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0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166" fontId="25" fillId="0" borderId="0" applyFont="0" applyFill="0" applyBorder="0" applyAlignment="0" applyProtection="0"/>
    <xf numFmtId="0" fontId="26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>
      <alignment vertical="top"/>
    </xf>
    <xf numFmtId="0" fontId="11" fillId="0" borderId="0"/>
    <xf numFmtId="0" fontId="20" fillId="0" borderId="0"/>
    <xf numFmtId="164" fontId="11" fillId="0" borderId="0" applyFont="0" applyFill="0" applyBorder="0" applyAlignment="0" applyProtection="0"/>
    <xf numFmtId="0" fontId="11" fillId="2" borderId="1" applyNumberFormat="0" applyFont="0" applyAlignment="0" applyProtection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>
      <alignment vertical="top"/>
    </xf>
    <xf numFmtId="0" fontId="10" fillId="0" borderId="0"/>
    <xf numFmtId="0" fontId="20" fillId="0" borderId="0"/>
    <xf numFmtId="164" fontId="10" fillId="0" borderId="0" applyFont="0" applyFill="0" applyBorder="0" applyAlignment="0" applyProtection="0"/>
    <xf numFmtId="0" fontId="10" fillId="2" borderId="1" applyNumberFormat="0" applyFont="0" applyAlignment="0" applyProtection="0"/>
    <xf numFmtId="0" fontId="20" fillId="0" borderId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>
      <alignment vertical="top"/>
    </xf>
    <xf numFmtId="0" fontId="9" fillId="0" borderId="0"/>
    <xf numFmtId="0" fontId="20" fillId="0" borderId="0"/>
    <xf numFmtId="164" fontId="9" fillId="0" borderId="0" applyFont="0" applyFill="0" applyBorder="0" applyAlignment="0" applyProtection="0"/>
    <xf numFmtId="0" fontId="9" fillId="2" borderId="1" applyNumberFormat="0" applyFont="0" applyAlignment="0" applyProtection="0"/>
    <xf numFmtId="0" fontId="20" fillId="0" borderId="0"/>
    <xf numFmtId="0" fontId="20" fillId="0" borderId="0"/>
    <xf numFmtId="0" fontId="20" fillId="0" borderId="0">
      <alignment vertical="top"/>
    </xf>
    <xf numFmtId="0" fontId="8" fillId="0" borderId="0"/>
    <xf numFmtId="0" fontId="20" fillId="0" borderId="0"/>
    <xf numFmtId="164" fontId="8" fillId="0" borderId="0" applyFont="0" applyFill="0" applyBorder="0" applyAlignment="0" applyProtection="0"/>
    <xf numFmtId="0" fontId="8" fillId="2" borderId="1" applyNumberFormat="0" applyFont="0" applyAlignment="0" applyProtection="0"/>
    <xf numFmtId="0" fontId="20" fillId="0" borderId="0"/>
    <xf numFmtId="0" fontId="20" fillId="0" borderId="0"/>
    <xf numFmtId="0" fontId="20" fillId="0" borderId="0">
      <alignment vertical="top"/>
    </xf>
    <xf numFmtId="0" fontId="7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7" fillId="0" borderId="0" applyFont="0" applyFill="0" applyBorder="0" applyAlignment="0" applyProtection="0"/>
    <xf numFmtId="0" fontId="7" fillId="2" borderId="1" applyNumberFormat="0" applyFont="0" applyAlignment="0" applyProtection="0"/>
    <xf numFmtId="0" fontId="20" fillId="0" borderId="0"/>
    <xf numFmtId="0" fontId="20" fillId="0" borderId="0"/>
    <xf numFmtId="164" fontId="7" fillId="0" borderId="0" applyFont="0" applyFill="0" applyBorder="0" applyAlignment="0" applyProtection="0"/>
    <xf numFmtId="0" fontId="20" fillId="0" borderId="0"/>
    <xf numFmtId="0" fontId="21" fillId="0" borderId="0"/>
    <xf numFmtId="0" fontId="21" fillId="0" borderId="0">
      <alignment vertical="top"/>
    </xf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0" fontId="20" fillId="0" borderId="0"/>
    <xf numFmtId="0" fontId="28" fillId="0" borderId="0"/>
    <xf numFmtId="164" fontId="27" fillId="0" borderId="0" applyFill="0" applyBorder="0" applyAlignment="0" applyProtection="0"/>
    <xf numFmtId="164" fontId="29" fillId="0" borderId="0" applyFill="0" applyBorder="0" applyAlignment="0" applyProtection="0"/>
    <xf numFmtId="0" fontId="28" fillId="0" borderId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8" fillId="0" borderId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0" fontId="28" fillId="0" borderId="0"/>
    <xf numFmtId="0" fontId="20" fillId="0" borderId="0">
      <alignment vertical="top"/>
    </xf>
    <xf numFmtId="0" fontId="6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6" fillId="0" borderId="0" applyFont="0" applyFill="0" applyBorder="0" applyAlignment="0" applyProtection="0"/>
    <xf numFmtId="0" fontId="20" fillId="0" borderId="0"/>
    <xf numFmtId="0" fontId="6" fillId="2" borderId="1" applyNumberFormat="0" applyFont="0" applyAlignment="0" applyProtection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>
      <alignment vertical="top"/>
    </xf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6" fillId="0" borderId="0" applyFont="0" applyFill="0" applyBorder="0" applyAlignment="0" applyProtection="0"/>
    <xf numFmtId="0" fontId="6" fillId="0" borderId="0"/>
    <xf numFmtId="0" fontId="28" fillId="0" borderId="0"/>
    <xf numFmtId="164" fontId="27" fillId="0" borderId="0" applyFill="0" applyBorder="0" applyAlignment="0" applyProtection="0"/>
    <xf numFmtId="0" fontId="6" fillId="2" borderId="1" applyNumberFormat="0" applyFont="0" applyAlignment="0" applyProtection="0"/>
    <xf numFmtId="0" fontId="20" fillId="0" borderId="0"/>
    <xf numFmtId="0" fontId="20" fillId="0" borderId="0">
      <alignment vertical="top"/>
    </xf>
    <xf numFmtId="0" fontId="28" fillId="0" borderId="0"/>
    <xf numFmtId="0" fontId="20" fillId="0" borderId="0"/>
    <xf numFmtId="164" fontId="6" fillId="0" borderId="0" applyFont="0" applyFill="0" applyBorder="0" applyAlignment="0" applyProtection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0" fontId="28" fillId="0" borderId="0"/>
    <xf numFmtId="164" fontId="27" fillId="0" borderId="0" applyFill="0" applyBorder="0" applyAlignment="0" applyProtection="0"/>
    <xf numFmtId="0" fontId="20" fillId="0" borderId="0"/>
    <xf numFmtId="0" fontId="28" fillId="0" borderId="0"/>
    <xf numFmtId="0" fontId="20" fillId="0" borderId="0">
      <alignment vertical="top"/>
    </xf>
    <xf numFmtId="0" fontId="5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5" fillId="0" borderId="0" applyFont="0" applyFill="0" applyBorder="0" applyAlignment="0" applyProtection="0"/>
    <xf numFmtId="0" fontId="5" fillId="2" borderId="1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0" fontId="28" fillId="0" borderId="0"/>
    <xf numFmtId="164" fontId="27" fillId="0" borderId="0" applyFill="0" applyBorder="0" applyAlignment="0" applyProtection="0"/>
    <xf numFmtId="0" fontId="20" fillId="0" borderId="0"/>
    <xf numFmtId="0" fontId="28" fillId="0" borderId="0"/>
    <xf numFmtId="0" fontId="20" fillId="0" borderId="0">
      <alignment vertical="top"/>
    </xf>
    <xf numFmtId="0" fontId="20" fillId="0" borderId="0"/>
    <xf numFmtId="0" fontId="21" fillId="0" borderId="0"/>
    <xf numFmtId="0" fontId="28" fillId="0" borderId="0"/>
    <xf numFmtId="0" fontId="2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8" fillId="0" borderId="0"/>
    <xf numFmtId="0" fontId="4" fillId="0" borderId="0"/>
    <xf numFmtId="0" fontId="20" fillId="0" borderId="0">
      <alignment vertical="top"/>
    </xf>
    <xf numFmtId="164" fontId="27" fillId="0" borderId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0" fillId="0" borderId="0">
      <alignment vertical="top"/>
    </xf>
    <xf numFmtId="0" fontId="20" fillId="0" borderId="0">
      <alignment vertical="top"/>
    </xf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7" fillId="0" borderId="0" applyNumberFormat="0" applyFill="0" applyBorder="0">
      <alignment horizontal="justify"/>
    </xf>
    <xf numFmtId="9" fontId="1" fillId="0" borderId="0" applyFont="0" applyFill="0" applyBorder="0" applyAlignment="0" applyProtection="0"/>
    <xf numFmtId="164" fontId="33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Fill="1"/>
    <xf numFmtId="0" fontId="15" fillId="0" borderId="0" xfId="1" applyFont="1" applyFill="1" applyAlignment="1"/>
    <xf numFmtId="0" fontId="19" fillId="0" borderId="0" xfId="0" applyFont="1" applyFill="1"/>
    <xf numFmtId="0" fontId="19" fillId="0" borderId="0" xfId="0" applyFont="1" applyFill="1" applyBorder="1"/>
    <xf numFmtId="0" fontId="20" fillId="0" borderId="0" xfId="0" applyFont="1" applyFill="1"/>
    <xf numFmtId="38" fontId="15" fillId="0" borderId="0" xfId="3" applyFont="1" applyFill="1" applyAlignment="1"/>
    <xf numFmtId="38" fontId="16" fillId="0" borderId="0" xfId="2" applyFont="1" applyFill="1" applyAlignment="1"/>
    <xf numFmtId="0" fontId="18" fillId="0" borderId="3" xfId="9" applyFont="1" applyFill="1" applyBorder="1"/>
    <xf numFmtId="0" fontId="18" fillId="0" borderId="4" xfId="9" applyFont="1" applyFill="1" applyBorder="1"/>
    <xf numFmtId="38" fontId="18" fillId="0" borderId="0" xfId="3" applyFont="1" applyFill="1" applyAlignment="1"/>
    <xf numFmtId="0" fontId="18" fillId="0" borderId="0" xfId="1" applyFont="1" applyFill="1" applyAlignment="1"/>
    <xf numFmtId="0" fontId="20" fillId="0" borderId="0" xfId="0" applyFont="1" applyFill="1" applyBorder="1"/>
    <xf numFmtId="0" fontId="20" fillId="0" borderId="0" xfId="0" applyFont="1"/>
    <xf numFmtId="0" fontId="32" fillId="0" borderId="0" xfId="188" applyFont="1"/>
    <xf numFmtId="0" fontId="32" fillId="0" borderId="5" xfId="188" applyFont="1" applyBorder="1" applyProtection="1">
      <protection locked="0"/>
    </xf>
    <xf numFmtId="0" fontId="31" fillId="0" borderId="5" xfId="188" applyFont="1" applyBorder="1"/>
    <xf numFmtId="0" fontId="31" fillId="0" borderId="5" xfId="188" applyFont="1" applyBorder="1" applyProtection="1">
      <protection locked="0"/>
    </xf>
    <xf numFmtId="0" fontId="31" fillId="0" borderId="0" xfId="188" applyFont="1"/>
    <xf numFmtId="167" fontId="31" fillId="0" borderId="0" xfId="189" applyNumberFormat="1" applyFont="1" applyFill="1"/>
    <xf numFmtId="167" fontId="32" fillId="0" borderId="0" xfId="189" applyNumberFormat="1" applyFont="1" applyFill="1"/>
    <xf numFmtId="0" fontId="32" fillId="0" borderId="6" xfId="188" applyFont="1" applyBorder="1" applyProtection="1">
      <protection locked="0"/>
    </xf>
    <xf numFmtId="0" fontId="32" fillId="0" borderId="6" xfId="188" applyFont="1" applyBorder="1"/>
    <xf numFmtId="0" fontId="32" fillId="0" borderId="0" xfId="188" applyFont="1" applyBorder="1"/>
    <xf numFmtId="0" fontId="32" fillId="0" borderId="5" xfId="188" applyFont="1" applyBorder="1"/>
    <xf numFmtId="0" fontId="31" fillId="0" borderId="0" xfId="188" applyFont="1" applyProtection="1">
      <protection locked="0"/>
    </xf>
    <xf numFmtId="167" fontId="20" fillId="0" borderId="0" xfId="0" applyNumberFormat="1" applyFont="1"/>
    <xf numFmtId="0" fontId="20" fillId="0" borderId="0" xfId="0" applyFont="1" applyBorder="1"/>
    <xf numFmtId="0" fontId="31" fillId="0" borderId="0" xfId="188" applyFont="1" applyAlignment="1">
      <alignment horizontal="center"/>
    </xf>
    <xf numFmtId="38" fontId="16" fillId="0" borderId="0" xfId="2" applyFont="1" applyFill="1" applyAlignment="1">
      <alignment horizontal="center"/>
    </xf>
    <xf numFmtId="0" fontId="31" fillId="0" borderId="0" xfId="188" applyFont="1" applyBorder="1" applyAlignment="1" applyProtection="1">
      <alignment horizontal="center"/>
      <protection locked="0"/>
    </xf>
    <xf numFmtId="0" fontId="15" fillId="0" borderId="0" xfId="1" applyFont="1" applyFill="1" applyAlignment="1">
      <alignment horizontal="center"/>
    </xf>
    <xf numFmtId="38" fontId="15" fillId="0" borderId="0" xfId="3" applyFont="1" applyFill="1" applyAlignment="1">
      <alignment horizontal="center"/>
    </xf>
    <xf numFmtId="0" fontId="32" fillId="0" borderId="0" xfId="188" applyFont="1" applyBorder="1" applyAlignment="1">
      <alignment horizontal="center"/>
    </xf>
    <xf numFmtId="0" fontId="32" fillId="0" borderId="0" xfId="188" applyFont="1" applyBorder="1" applyAlignment="1" applyProtection="1">
      <alignment horizontal="center"/>
      <protection locked="0"/>
    </xf>
    <xf numFmtId="0" fontId="31" fillId="0" borderId="0" xfId="188" applyFont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30" fillId="0" borderId="0" xfId="23" applyFont="1" applyFill="1" applyBorder="1" applyAlignment="1">
      <alignment wrapText="1"/>
    </xf>
    <xf numFmtId="167" fontId="20" fillId="0" borderId="0" xfId="0" applyNumberFormat="1" applyFont="1" applyFill="1"/>
    <xf numFmtId="0" fontId="32" fillId="0" borderId="6" xfId="188" applyFont="1" applyBorder="1" applyAlignment="1" applyProtection="1">
      <alignment wrapText="1"/>
      <protection locked="0"/>
    </xf>
    <xf numFmtId="167" fontId="32" fillId="0" borderId="0" xfId="193" applyNumberFormat="1" applyFont="1" applyFill="1"/>
    <xf numFmtId="0" fontId="31" fillId="0" borderId="0" xfId="188" applyFont="1" applyBorder="1" applyProtection="1">
      <protection locked="0"/>
    </xf>
    <xf numFmtId="0" fontId="16" fillId="0" borderId="3" xfId="23" applyFont="1" applyFill="1" applyBorder="1" applyAlignment="1">
      <alignment horizontal="left" wrapText="1"/>
    </xf>
    <xf numFmtId="0" fontId="18" fillId="0" borderId="3" xfId="9" applyFont="1" applyFill="1" applyBorder="1" applyAlignment="1">
      <alignment horizontal="center" vertical="center"/>
    </xf>
    <xf numFmtId="0" fontId="18" fillId="0" borderId="4" xfId="9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 wrapText="1"/>
    </xf>
  </cellXfs>
  <cellStyles count="199">
    <cellStyle name="_~8030191" xfId="33"/>
    <cellStyle name="_Apoio Doar  BNU Consolidado 2008" xfId="34"/>
    <cellStyle name="_Apoio_Aquisição x Mov Imob. Mix Ggaap­_4º Trim 2005" xfId="35"/>
    <cellStyle name="_BALANÇO DEZ" xfId="36"/>
    <cellStyle name="_BALANÇO JUN Itau Consolidado 2006" xfId="37"/>
    <cellStyle name="_BALANÇO MAR 2006" xfId="38"/>
    <cellStyle name="_BALANÇO SET" xfId="39"/>
    <cellStyle name="_BALANÇO SET2006" xfId="40"/>
    <cellStyle name="_BNUXPDM_01Semestre_2004" xfId="41"/>
    <cellStyle name="_BNUXPDM_3º TRIM_05" xfId="42"/>
    <cellStyle name="_BP_DRE  Março07  (4)" xfId="43"/>
    <cellStyle name="_BP_DRE  Março07  (5)" xfId="44"/>
    <cellStyle name="_BP_DRE  Março07  (6)" xfId="45"/>
    <cellStyle name="_BP_DRE_com BankBoston Setembro06 " xfId="46"/>
    <cellStyle name="_BP_DRE_Junho06" xfId="47"/>
    <cellStyle name="_IMOBILIZADO - ITAÚ + AGÊNCIAS  4º TRI 2006" xfId="48"/>
    <cellStyle name="_itauhold_D_doar" xfId="49"/>
    <cellStyle name="_itauhold_doar_D" xfId="50"/>
    <cellStyle name="_Pasta1" xfId="51"/>
    <cellStyle name="_Pasta2" xfId="52"/>
    <cellStyle name="_USGAAP SEGREG JUROS resumo 31122003" xfId="53"/>
    <cellStyle name="DC_DESCRICAO" xfId="196"/>
    <cellStyle name="DC_DESCRICAO_Itauhold_D_FluxodeCaixa" xfId="1"/>
    <cellStyle name="DC_OBSERVACAO" xfId="2"/>
    <cellStyle name="DC_TITULO" xfId="3"/>
    <cellStyle name="Estilo 1" xfId="6"/>
    <cellStyle name="Euro" xfId="54"/>
    <cellStyle name="Indefinido" xfId="55"/>
    <cellStyle name="Normal" xfId="0" builtinId="0"/>
    <cellStyle name="Normal 10" xfId="23"/>
    <cellStyle name="Normal 11" xfId="56"/>
    <cellStyle name="Normal 12" xfId="74"/>
    <cellStyle name="Normal 13" xfId="63"/>
    <cellStyle name="Normal 14" xfId="65"/>
    <cellStyle name="Normal 15" xfId="104"/>
    <cellStyle name="Normal 16" xfId="106"/>
    <cellStyle name="Normal 17" xfId="115"/>
    <cellStyle name="Normal 18" xfId="188"/>
    <cellStyle name="Normal 19" xfId="192"/>
    <cellStyle name="Normal 2" xfId="174"/>
    <cellStyle name="Normal 2 10" xfId="134"/>
    <cellStyle name="Normal 2 11" xfId="157"/>
    <cellStyle name="Normal 2 2" xfId="4"/>
    <cellStyle name="Normal 2 2 2" xfId="19"/>
    <cellStyle name="Normal 2 2 2 2" xfId="25"/>
    <cellStyle name="Normal 2 2 3" xfId="103"/>
    <cellStyle name="Normal 2 2 4" xfId="108"/>
    <cellStyle name="Normal 2 2 5" xfId="118"/>
    <cellStyle name="Normal 2 3" xfId="8"/>
    <cellStyle name="Normal 2 3 10" xfId="161"/>
    <cellStyle name="Normal 2 3 2" xfId="15"/>
    <cellStyle name="Normal 2 3 2 2" xfId="102"/>
    <cellStyle name="Normal 2 3 2 3" xfId="136"/>
    <cellStyle name="Normal 2 3 2 4" xfId="150"/>
    <cellStyle name="Normal 2 3 2 5" xfId="167"/>
    <cellStyle name="Normal 2 3 2_DFC" xfId="176"/>
    <cellStyle name="Normal 2 3 3" xfId="60"/>
    <cellStyle name="Normal 2 3 3 2" xfId="111"/>
    <cellStyle name="Normal 2 3 3 3" xfId="141"/>
    <cellStyle name="Normal 2 3 3 4" xfId="153"/>
    <cellStyle name="Normal 2 3 3 5" xfId="170"/>
    <cellStyle name="Normal 2 3 3_DFC" xfId="177"/>
    <cellStyle name="Normal 2 3 4" xfId="70"/>
    <cellStyle name="Normal 2 3 4 2" xfId="121"/>
    <cellStyle name="Normal 2 3 4 3" xfId="146"/>
    <cellStyle name="Normal 2 3 4 4" xfId="156"/>
    <cellStyle name="Normal 2 3 4 5" xfId="173"/>
    <cellStyle name="Normal 2 3 4_DFC" xfId="178"/>
    <cellStyle name="Normal 2 3 5" xfId="79"/>
    <cellStyle name="Normal 2 3 6" xfId="86"/>
    <cellStyle name="Normal 2 3 7" xfId="95"/>
    <cellStyle name="Normal 2 3 8" xfId="126"/>
    <cellStyle name="Normal 2 3 9" xfId="128"/>
    <cellStyle name="Normal 2 3_DFC" xfId="175"/>
    <cellStyle name="Normal 2 4" xfId="58"/>
    <cellStyle name="Normal 2 4 2" xfId="66"/>
    <cellStyle name="Normal 2 4 3" xfId="73"/>
    <cellStyle name="Normal 2 4 4" xfId="82"/>
    <cellStyle name="Normal 2 4 5" xfId="89"/>
    <cellStyle name="Normal 2 4 6" xfId="98"/>
    <cellStyle name="Normal 2 4 7" xfId="132"/>
    <cellStyle name="Normal 2 4 8" xfId="131"/>
    <cellStyle name="Normal 2 4 9" xfId="164"/>
    <cellStyle name="Normal 2 4_DFC" xfId="179"/>
    <cellStyle name="Normal 2 5" xfId="68"/>
    <cellStyle name="Normal 2 5 2" xfId="75"/>
    <cellStyle name="Normal 2 5 3" xfId="83"/>
    <cellStyle name="Normal 2 5 4" xfId="90"/>
    <cellStyle name="Normal 2 5 5" xfId="99"/>
    <cellStyle name="Normal 2 5 6" xfId="133"/>
    <cellStyle name="Normal 2 5 7" xfId="147"/>
    <cellStyle name="Normal 2 5 8" xfId="165"/>
    <cellStyle name="Normal 2 5_DFC" xfId="180"/>
    <cellStyle name="Normal 2 6" xfId="77"/>
    <cellStyle name="Normal 2 6 2" xfId="101"/>
    <cellStyle name="Normal 2 6 3" xfId="135"/>
    <cellStyle name="Normal 2 6 4" xfId="149"/>
    <cellStyle name="Normal 2 6 5" xfId="166"/>
    <cellStyle name="Normal 2 6_DFC" xfId="181"/>
    <cellStyle name="Normal 2 7" xfId="84"/>
    <cellStyle name="Normal 2 7 2" xfId="107"/>
    <cellStyle name="Normal 2 7 3" xfId="138"/>
    <cellStyle name="Normal 2 7 4" xfId="152"/>
    <cellStyle name="Normal 2 7 5" xfId="169"/>
    <cellStyle name="Normal 2 7_DFC" xfId="182"/>
    <cellStyle name="Normal 2 8" xfId="91"/>
    <cellStyle name="Normal 2 8 2" xfId="116"/>
    <cellStyle name="Normal 2 8 3" xfId="144"/>
    <cellStyle name="Normal 2 8 4" xfId="155"/>
    <cellStyle name="Normal 2 8 5" xfId="172"/>
    <cellStyle name="Normal 2 8_DFC" xfId="183"/>
    <cellStyle name="Normal 2 9" xfId="122"/>
    <cellStyle name="Normal 2_#Apoio" xfId="184"/>
    <cellStyle name="Normal 3" xfId="9"/>
    <cellStyle name="Normal 3 2" xfId="21"/>
    <cellStyle name="Normal 3 2 2" xfId="28"/>
    <cellStyle name="Normal 4" xfId="11"/>
    <cellStyle name="Normal 4 2" xfId="26"/>
    <cellStyle name="Normal 4 3" xfId="190"/>
    <cellStyle name="Normal 5" xfId="5"/>
    <cellStyle name="Normal 5 10" xfId="158"/>
    <cellStyle name="Normal 5 11" xfId="191"/>
    <cellStyle name="Normal 5 2" xfId="10"/>
    <cellStyle name="Normal 5 3" xfId="59"/>
    <cellStyle name="Normal 5 4" xfId="69"/>
    <cellStyle name="Normal 5 5" xfId="78"/>
    <cellStyle name="Normal 5 6" xfId="85"/>
    <cellStyle name="Normal 5 7" xfId="92"/>
    <cellStyle name="Normal 5 8" xfId="123"/>
    <cellStyle name="Normal 5 9" xfId="140"/>
    <cellStyle name="Normal 5_DFC" xfId="185"/>
    <cellStyle name="Normal 6" xfId="12"/>
    <cellStyle name="Normal 6 2" xfId="32"/>
    <cellStyle name="Normal 6 3" xfId="93"/>
    <cellStyle name="Normal 6 4" xfId="124"/>
    <cellStyle name="Normal 6 5" xfId="145"/>
    <cellStyle name="Normal 6 6" xfId="159"/>
    <cellStyle name="Normal 6_DFC" xfId="186"/>
    <cellStyle name="Normal 7" xfId="14"/>
    <cellStyle name="Normal 8" xfId="17"/>
    <cellStyle name="Normal 9" xfId="18"/>
    <cellStyle name="Nota 2" xfId="29"/>
    <cellStyle name="Nota 2 2" xfId="62"/>
    <cellStyle name="Nota 2 3" xfId="72"/>
    <cellStyle name="Nota 2 4" xfId="81"/>
    <cellStyle name="Nota 2 5" xfId="88"/>
    <cellStyle name="Nota 2 6" xfId="97"/>
    <cellStyle name="Nota 2 7" xfId="129"/>
    <cellStyle name="Nota 2 8" xfId="143"/>
    <cellStyle name="Nota 2 9" xfId="163"/>
    <cellStyle name="Porcentagem" xfId="197"/>
    <cellStyle name="Porcentagem 2" xfId="194"/>
    <cellStyle name="Porcentagem 2 2" xfId="27"/>
    <cellStyle name="SAPBEXstdData" xfId="30"/>
    <cellStyle name="SAPBEXstdDataEmph" xfId="31"/>
    <cellStyle name="Separador de milhares" xfId="195"/>
    <cellStyle name="Separador de milhares 10" xfId="189"/>
    <cellStyle name="Separador de milhares 11" xfId="117"/>
    <cellStyle name="Separador de milhares 12" xfId="148"/>
    <cellStyle name="Separador de milhares 13" xfId="193"/>
    <cellStyle name="Separador de milhares 2" xfId="7"/>
    <cellStyle name="Separador de milhares 2 2" xfId="20"/>
    <cellStyle name="Separador de milhares 2 2 2" xfId="109"/>
    <cellStyle name="Separador de milhares 2 2 3" xfId="119"/>
    <cellStyle name="Separador de milhares 2 3" xfId="112"/>
    <cellStyle name="Separador de milhares 2_#Apoio" xfId="114"/>
    <cellStyle name="Separador de milhares 3" xfId="13"/>
    <cellStyle name="Separador de milhares 3 2" xfId="22"/>
    <cellStyle name="Separador de milhares 3 2 2" xfId="110"/>
    <cellStyle name="Separador de milhares 3 2 3" xfId="120"/>
    <cellStyle name="Separador de milhares 3 3" xfId="94"/>
    <cellStyle name="Separador de milhares 3 3 2" xfId="113"/>
    <cellStyle name="Separador de milhares 3 3 3" xfId="142"/>
    <cellStyle name="Separador de milhares 3 3 4" xfId="154"/>
    <cellStyle name="Separador de milhares 3 3 5" xfId="171"/>
    <cellStyle name="Separador de milhares 3 3_DFC" xfId="187"/>
    <cellStyle name="Separador de milhares 3 4" xfId="125"/>
    <cellStyle name="Separador de milhares 3 5" xfId="130"/>
    <cellStyle name="Separador de milhares 3 6" xfId="160"/>
    <cellStyle name="Separador de milhares 4" xfId="16"/>
    <cellStyle name="Separador de milhares 4 2" xfId="24"/>
    <cellStyle name="Separador de milhares 4 2 2" xfId="61"/>
    <cellStyle name="Separador de milhares 4 2 3" xfId="71"/>
    <cellStyle name="Separador de milhares 4 2 4" xfId="80"/>
    <cellStyle name="Separador de milhares 4 2 5" xfId="87"/>
    <cellStyle name="Separador de milhares 4 2 6" xfId="96"/>
    <cellStyle name="Separador de milhares 4 2 7" xfId="127"/>
    <cellStyle name="Separador de milhares 4 2 8" xfId="139"/>
    <cellStyle name="Separador de milhares 4 2 9" xfId="162"/>
    <cellStyle name="Separador de milhares 5" xfId="76"/>
    <cellStyle name="Separador de milhares 6" xfId="57"/>
    <cellStyle name="Separador de milhares 7" xfId="64"/>
    <cellStyle name="Separador de milhares 8" xfId="67"/>
    <cellStyle name="Separador de milhares 9" xfId="100"/>
    <cellStyle name="Separador de milhares 9 2" xfId="105"/>
    <cellStyle name="Separador de milhares 9 3" xfId="137"/>
    <cellStyle name="Separador de milhares 9 4" xfId="151"/>
    <cellStyle name="Separador de milhares 9 5" xfId="168"/>
    <cellStyle name="Vírgula 2" xfId="198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showGridLines="0" tabSelected="1" zoomScaleNormal="100" workbookViewId="0">
      <selection activeCell="D2" sqref="D2"/>
    </sheetView>
  </sheetViews>
  <sheetFormatPr defaultRowHeight="12.75" x14ac:dyDescent="0.2"/>
  <cols>
    <col min="1" max="2" width="2.140625" style="4" customWidth="1"/>
    <col min="3" max="3" width="2.5703125" style="4" customWidth="1"/>
    <col min="4" max="4" width="62" style="4" customWidth="1"/>
    <col min="5" max="5" width="12.5703125" style="36" customWidth="1"/>
    <col min="6" max="9" width="14.42578125" style="5" customWidth="1"/>
    <col min="10" max="10" width="9.140625" style="5"/>
    <col min="11" max="16384" width="9.140625" style="3"/>
  </cols>
  <sheetData>
    <row r="1" spans="1:16" s="1" customFormat="1" x14ac:dyDescent="0.2">
      <c r="A1" s="10" t="s">
        <v>7</v>
      </c>
      <c r="B1" s="10"/>
      <c r="C1" s="10"/>
      <c r="D1" s="6"/>
      <c r="E1" s="32"/>
      <c r="F1" s="5"/>
      <c r="G1" s="5"/>
      <c r="H1" s="5"/>
      <c r="I1" s="5"/>
      <c r="J1" s="5"/>
    </row>
    <row r="2" spans="1:16" s="1" customFormat="1" x14ac:dyDescent="0.2">
      <c r="A2" s="11" t="s">
        <v>0</v>
      </c>
      <c r="B2" s="11"/>
      <c r="C2" s="11"/>
      <c r="D2" s="2"/>
      <c r="E2" s="31"/>
      <c r="F2" s="5"/>
      <c r="G2" s="5"/>
      <c r="H2" s="5"/>
      <c r="I2" s="5"/>
      <c r="J2" s="5"/>
    </row>
    <row r="3" spans="1:16" s="1" customFormat="1" x14ac:dyDescent="0.2">
      <c r="A3" s="7" t="s">
        <v>10</v>
      </c>
      <c r="B3" s="7"/>
      <c r="C3" s="7"/>
      <c r="D3" s="7"/>
      <c r="E3" s="29"/>
      <c r="F3" s="5"/>
      <c r="G3" s="5"/>
      <c r="H3" s="5"/>
      <c r="I3" s="5"/>
      <c r="J3" s="5"/>
    </row>
    <row r="4" spans="1:16" ht="13.5" thickBot="1" x14ac:dyDescent="0.25"/>
    <row r="5" spans="1:16" s="12" customFormat="1" x14ac:dyDescent="0.2">
      <c r="A5" s="8"/>
      <c r="B5" s="8"/>
      <c r="C5" s="8"/>
      <c r="D5" s="43"/>
      <c r="E5" s="43" t="s">
        <v>9</v>
      </c>
      <c r="F5" s="45" t="s">
        <v>49</v>
      </c>
      <c r="G5" s="45" t="s">
        <v>50</v>
      </c>
      <c r="H5" s="45" t="s">
        <v>51</v>
      </c>
      <c r="I5" s="45" t="s">
        <v>52</v>
      </c>
    </row>
    <row r="6" spans="1:16" s="12" customFormat="1" x14ac:dyDescent="0.2">
      <c r="A6" s="9"/>
      <c r="B6" s="9"/>
      <c r="C6" s="9"/>
      <c r="D6" s="44"/>
      <c r="E6" s="44"/>
      <c r="F6" s="46"/>
      <c r="G6" s="46"/>
      <c r="H6" s="46"/>
      <c r="I6" s="46"/>
      <c r="J6"/>
    </row>
    <row r="7" spans="1:16" s="13" customFormat="1" ht="12.95" customHeight="1" x14ac:dyDescent="0.2">
      <c r="A7" s="18"/>
      <c r="B7" s="17" t="s">
        <v>11</v>
      </c>
      <c r="C7" s="16"/>
      <c r="D7" s="16"/>
      <c r="E7" s="35"/>
      <c r="F7" s="19">
        <f>203</f>
        <v>203</v>
      </c>
      <c r="G7" s="19">
        <f>922</f>
        <v>922</v>
      </c>
      <c r="H7" s="19">
        <f>378</f>
        <v>378</v>
      </c>
      <c r="I7" s="19">
        <f>718</f>
        <v>718</v>
      </c>
      <c r="K7" s="37"/>
      <c r="M7" s="5"/>
      <c r="N7" s="5"/>
      <c r="O7" s="5"/>
      <c r="P7" s="5"/>
    </row>
    <row r="8" spans="1:16" s="13" customFormat="1" ht="12.95" customHeight="1" x14ac:dyDescent="0.2">
      <c r="A8" s="14"/>
      <c r="B8" s="14"/>
      <c r="C8" s="15" t="s">
        <v>12</v>
      </c>
      <c r="D8" s="15"/>
      <c r="E8" s="34"/>
      <c r="F8" s="20">
        <f>2208</f>
        <v>2208</v>
      </c>
      <c r="G8" s="40">
        <v>5786</v>
      </c>
      <c r="H8" s="20">
        <f>1631</f>
        <v>1631</v>
      </c>
      <c r="I8" s="40">
        <v>4193</v>
      </c>
      <c r="J8" s="26"/>
      <c r="K8" s="27"/>
    </row>
    <row r="9" spans="1:16" s="13" customFormat="1" ht="12.95" customHeight="1" x14ac:dyDescent="0.2">
      <c r="A9" s="14"/>
      <c r="B9" s="14"/>
      <c r="C9" s="21" t="s">
        <v>1</v>
      </c>
      <c r="D9" s="21"/>
      <c r="E9" s="34"/>
      <c r="F9" s="20">
        <f>-2005</f>
        <v>-2005</v>
      </c>
      <c r="G9" s="20">
        <f>-4864</f>
        <v>-4864</v>
      </c>
      <c r="H9" s="20">
        <f>-1253</f>
        <v>-1253</v>
      </c>
      <c r="I9" s="20">
        <f>-3475</f>
        <v>-3475</v>
      </c>
      <c r="J9" s="26"/>
    </row>
    <row r="10" spans="1:16" s="13" customFormat="1" ht="12.95" customHeight="1" x14ac:dyDescent="0.2">
      <c r="A10" s="14"/>
      <c r="B10" s="14"/>
      <c r="C10" s="14"/>
      <c r="D10" s="22" t="s">
        <v>13</v>
      </c>
      <c r="E10" s="33"/>
      <c r="F10" s="20">
        <f>85</f>
        <v>85</v>
      </c>
      <c r="G10" s="20">
        <v>207</v>
      </c>
      <c r="H10" s="20">
        <f>52</f>
        <v>52</v>
      </c>
      <c r="I10" s="20">
        <v>157</v>
      </c>
    </row>
    <row r="11" spans="1:16" s="13" customFormat="1" ht="12.95" customHeight="1" x14ac:dyDescent="0.2">
      <c r="A11" s="14"/>
      <c r="B11" s="14"/>
      <c r="C11" s="14"/>
      <c r="D11" s="21" t="s">
        <v>14</v>
      </c>
      <c r="E11" s="34" t="s">
        <v>41</v>
      </c>
      <c r="F11" s="20">
        <f>163</f>
        <v>163</v>
      </c>
      <c r="G11" s="20">
        <v>474</v>
      </c>
      <c r="H11" s="20">
        <f>217</f>
        <v>217</v>
      </c>
      <c r="I11" s="20">
        <v>456</v>
      </c>
    </row>
    <row r="12" spans="1:16" s="13" customFormat="1" ht="25.5" x14ac:dyDescent="0.2">
      <c r="A12" s="14"/>
      <c r="B12" s="14"/>
      <c r="C12" s="14"/>
      <c r="D12" s="39" t="s">
        <v>33</v>
      </c>
      <c r="E12" s="34" t="s">
        <v>42</v>
      </c>
      <c r="F12" s="20">
        <f>-2178</f>
        <v>-2178</v>
      </c>
      <c r="G12" s="20">
        <v>-5587</v>
      </c>
      <c r="H12" s="20">
        <f>-1485</f>
        <v>-1485</v>
      </c>
      <c r="I12" s="20">
        <v>-4057</v>
      </c>
    </row>
    <row r="13" spans="1:16" s="13" customFormat="1" ht="12.95" customHeight="1" x14ac:dyDescent="0.2">
      <c r="A13" s="14"/>
      <c r="B13" s="14"/>
      <c r="C13" s="14"/>
      <c r="D13" s="21" t="s">
        <v>15</v>
      </c>
      <c r="E13" s="34"/>
      <c r="F13" s="20">
        <f>13</f>
        <v>13</v>
      </c>
      <c r="G13" s="20">
        <v>28</v>
      </c>
      <c r="H13" s="20">
        <f>-28</f>
        <v>-28</v>
      </c>
      <c r="I13" s="20">
        <v>-29</v>
      </c>
    </row>
    <row r="14" spans="1:16" s="13" customFormat="1" ht="12.95" customHeight="1" x14ac:dyDescent="0.2">
      <c r="A14" s="14"/>
      <c r="B14" s="14"/>
      <c r="C14" s="14"/>
      <c r="D14" s="21" t="s">
        <v>5</v>
      </c>
      <c r="E14" s="34"/>
      <c r="F14" s="20">
        <f>-64</f>
        <v>-64</v>
      </c>
      <c r="G14" s="20">
        <v>-188</v>
      </c>
      <c r="H14" s="20">
        <f>-74</f>
        <v>-74</v>
      </c>
      <c r="I14" s="20">
        <v>-151</v>
      </c>
    </row>
    <row r="15" spans="1:16" s="13" customFormat="1" ht="12.95" customHeight="1" x14ac:dyDescent="0.2">
      <c r="A15" s="14"/>
      <c r="B15" s="14"/>
      <c r="C15" s="14"/>
      <c r="D15" s="21" t="s">
        <v>30</v>
      </c>
      <c r="E15" s="34"/>
      <c r="F15" s="20">
        <f>4</f>
        <v>4</v>
      </c>
      <c r="G15" s="20">
        <v>5</v>
      </c>
      <c r="H15" s="20">
        <f>0</f>
        <v>0</v>
      </c>
      <c r="I15" s="20">
        <v>-15</v>
      </c>
    </row>
    <row r="16" spans="1:16" s="13" customFormat="1" ht="12.95" customHeight="1" x14ac:dyDescent="0.2">
      <c r="A16" s="14"/>
      <c r="B16" s="14"/>
      <c r="C16" s="14"/>
      <c r="D16" s="21" t="s">
        <v>16</v>
      </c>
      <c r="E16" s="34"/>
      <c r="F16" s="20">
        <f>0</f>
        <v>0</v>
      </c>
      <c r="G16" s="20">
        <v>-3</v>
      </c>
      <c r="H16" s="20">
        <f>1</f>
        <v>1</v>
      </c>
      <c r="I16" s="20">
        <v>2</v>
      </c>
    </row>
    <row r="17" spans="1:9" s="5" customFormat="1" ht="12.95" customHeight="1" x14ac:dyDescent="0.2">
      <c r="A17" s="14"/>
      <c r="B17" s="14"/>
      <c r="C17" s="14"/>
      <c r="D17" s="21" t="s">
        <v>2</v>
      </c>
      <c r="E17" s="34"/>
      <c r="F17" s="20">
        <f>-28</f>
        <v>-28</v>
      </c>
      <c r="G17" s="20">
        <v>200</v>
      </c>
      <c r="H17" s="20">
        <f>64</f>
        <v>64</v>
      </c>
      <c r="I17" s="20">
        <v>162</v>
      </c>
    </row>
    <row r="18" spans="1:9" s="5" customFormat="1" ht="12.95" customHeight="1" x14ac:dyDescent="0.2">
      <c r="A18" s="18"/>
      <c r="B18" s="17" t="s">
        <v>17</v>
      </c>
      <c r="C18" s="16"/>
      <c r="D18" s="16"/>
      <c r="E18" s="35"/>
      <c r="F18" s="19">
        <f>83</f>
        <v>83</v>
      </c>
      <c r="G18" s="19">
        <f>125</f>
        <v>125</v>
      </c>
      <c r="H18" s="19">
        <f>-223</f>
        <v>-223</v>
      </c>
      <c r="I18" s="19">
        <f>-178</f>
        <v>-178</v>
      </c>
    </row>
    <row r="19" spans="1:9" s="5" customFormat="1" ht="12.95" customHeight="1" x14ac:dyDescent="0.2">
      <c r="A19" s="14"/>
      <c r="B19" s="14"/>
      <c r="C19" s="15" t="s">
        <v>18</v>
      </c>
      <c r="D19" s="15"/>
      <c r="E19" s="34"/>
      <c r="F19" s="20">
        <f>10</f>
        <v>10</v>
      </c>
      <c r="G19" s="20">
        <v>26</v>
      </c>
      <c r="H19" s="20">
        <f>670</f>
        <v>670</v>
      </c>
      <c r="I19" s="20">
        <v>791</v>
      </c>
    </row>
    <row r="20" spans="1:9" s="5" customFormat="1" ht="12.95" customHeight="1" x14ac:dyDescent="0.2">
      <c r="A20" s="14"/>
      <c r="B20" s="14"/>
      <c r="C20" s="21" t="s">
        <v>19</v>
      </c>
      <c r="D20" s="21"/>
      <c r="E20" s="34"/>
      <c r="F20" s="20">
        <f>19</f>
        <v>19</v>
      </c>
      <c r="G20" s="20">
        <v>93</v>
      </c>
      <c r="H20" s="20">
        <f>30</f>
        <v>30</v>
      </c>
      <c r="I20" s="20">
        <v>75</v>
      </c>
    </row>
    <row r="21" spans="1:9" s="5" customFormat="1" ht="12.95" customHeight="1" x14ac:dyDescent="0.2">
      <c r="A21" s="14"/>
      <c r="B21" s="14"/>
      <c r="C21" s="21" t="s">
        <v>20</v>
      </c>
      <c r="D21" s="21"/>
      <c r="E21" s="34"/>
      <c r="F21" s="20">
        <f>54</f>
        <v>54</v>
      </c>
      <c r="G21" s="20">
        <v>30</v>
      </c>
      <c r="H21" s="20">
        <f>-5</f>
        <v>-5</v>
      </c>
      <c r="I21" s="20">
        <v>-76</v>
      </c>
    </row>
    <row r="22" spans="1:9" s="5" customFormat="1" ht="12.95" customHeight="1" x14ac:dyDescent="0.2">
      <c r="A22" s="14"/>
      <c r="B22" s="14"/>
      <c r="C22" s="21" t="s">
        <v>21</v>
      </c>
      <c r="D22" s="21"/>
      <c r="E22" s="34"/>
      <c r="F22" s="20">
        <f>10</f>
        <v>10</v>
      </c>
      <c r="G22" s="20">
        <v>20</v>
      </c>
      <c r="H22" s="20">
        <f>-51</f>
        <v>-51</v>
      </c>
      <c r="I22" s="20">
        <v>-9</v>
      </c>
    </row>
    <row r="23" spans="1:9" s="5" customFormat="1" ht="12.95" customHeight="1" x14ac:dyDescent="0.2">
      <c r="A23" s="14"/>
      <c r="B23" s="14"/>
      <c r="C23" s="21" t="s">
        <v>22</v>
      </c>
      <c r="D23" s="21"/>
      <c r="E23" s="34"/>
      <c r="F23" s="20">
        <f>-71</f>
        <v>-71</v>
      </c>
      <c r="G23" s="20">
        <v>444</v>
      </c>
      <c r="H23" s="20">
        <f>-831</f>
        <v>-831</v>
      </c>
      <c r="I23" s="20">
        <v>-236</v>
      </c>
    </row>
    <row r="24" spans="1:9" s="5" customFormat="1" ht="12.95" customHeight="1" x14ac:dyDescent="0.2">
      <c r="A24" s="14"/>
      <c r="B24" s="14"/>
      <c r="C24" s="21" t="s">
        <v>23</v>
      </c>
      <c r="D24" s="21"/>
      <c r="E24" s="34"/>
      <c r="F24" s="20">
        <f>52</f>
        <v>52</v>
      </c>
      <c r="G24" s="20">
        <v>39</v>
      </c>
      <c r="H24" s="20">
        <f>-32</f>
        <v>-32</v>
      </c>
      <c r="I24" s="20">
        <v>13</v>
      </c>
    </row>
    <row r="25" spans="1:9" s="5" customFormat="1" ht="12.95" customHeight="1" x14ac:dyDescent="0.2">
      <c r="A25" s="14"/>
      <c r="B25" s="14"/>
      <c r="C25" s="21" t="s">
        <v>24</v>
      </c>
      <c r="D25" s="21"/>
      <c r="E25" s="34"/>
      <c r="F25" s="20">
        <f>9</f>
        <v>9</v>
      </c>
      <c r="G25" s="20">
        <v>-527</v>
      </c>
      <c r="H25" s="20">
        <f>-4</f>
        <v>-4</v>
      </c>
      <c r="I25" s="20">
        <v>-736</v>
      </c>
    </row>
    <row r="26" spans="1:9" s="5" customFormat="1" ht="12.95" customHeight="1" x14ac:dyDescent="0.2">
      <c r="A26" s="14"/>
      <c r="B26" s="17" t="s">
        <v>2</v>
      </c>
      <c r="C26" s="15"/>
      <c r="D26" s="15"/>
      <c r="E26" s="34"/>
      <c r="F26" s="19">
        <f>-55</f>
        <v>-55</v>
      </c>
      <c r="G26" s="19">
        <f>-220</f>
        <v>-220</v>
      </c>
      <c r="H26" s="19">
        <f>-54</f>
        <v>-54</v>
      </c>
      <c r="I26" s="19">
        <f>-215</f>
        <v>-215</v>
      </c>
    </row>
    <row r="27" spans="1:9" s="5" customFormat="1" ht="12.95" customHeight="1" x14ac:dyDescent="0.2">
      <c r="A27" s="14"/>
      <c r="B27" s="41"/>
      <c r="C27" s="15" t="s">
        <v>3</v>
      </c>
      <c r="D27" s="15"/>
      <c r="E27" s="34"/>
      <c r="F27" s="20">
        <f>-6</f>
        <v>-6</v>
      </c>
      <c r="G27" s="20">
        <v>-61</v>
      </c>
      <c r="H27" s="20">
        <f>-6</f>
        <v>-6</v>
      </c>
      <c r="I27" s="20">
        <v>-94</v>
      </c>
    </row>
    <row r="28" spans="1:9" s="5" customFormat="1" ht="12.95" customHeight="1" x14ac:dyDescent="0.2">
      <c r="A28" s="14"/>
      <c r="B28" s="23"/>
      <c r="C28" s="15" t="s">
        <v>43</v>
      </c>
      <c r="D28" s="15"/>
      <c r="E28" s="34"/>
      <c r="F28" s="20">
        <f>-49</f>
        <v>-49</v>
      </c>
      <c r="G28" s="20">
        <v>-159</v>
      </c>
      <c r="H28" s="20">
        <f>-48</f>
        <v>-48</v>
      </c>
      <c r="I28" s="20">
        <v>-121</v>
      </c>
    </row>
    <row r="29" spans="1:9" s="5" customFormat="1" ht="12.95" customHeight="1" x14ac:dyDescent="0.2">
      <c r="A29" s="17" t="s">
        <v>37</v>
      </c>
      <c r="B29" s="15"/>
      <c r="C29" s="15"/>
      <c r="D29" s="17"/>
      <c r="E29" s="30"/>
      <c r="F29" s="19">
        <f>231</f>
        <v>231</v>
      </c>
      <c r="G29" s="19">
        <f>827</f>
        <v>827</v>
      </c>
      <c r="H29" s="19">
        <f>101</f>
        <v>101</v>
      </c>
      <c r="I29" s="19">
        <f>325</f>
        <v>325</v>
      </c>
    </row>
    <row r="30" spans="1:9" s="5" customFormat="1" ht="12.95" customHeight="1" x14ac:dyDescent="0.2">
      <c r="A30" s="14"/>
      <c r="B30" s="15" t="s">
        <v>4</v>
      </c>
      <c r="C30" s="24"/>
      <c r="D30" s="15"/>
      <c r="E30" s="34"/>
      <c r="F30" s="20">
        <f>0</f>
        <v>0</v>
      </c>
      <c r="G30" s="20">
        <v>-148</v>
      </c>
      <c r="H30" s="20">
        <f>0</f>
        <v>0</v>
      </c>
      <c r="I30" s="20">
        <v>-34</v>
      </c>
    </row>
    <row r="31" spans="1:9" s="5" customFormat="1" ht="12.95" customHeight="1" x14ac:dyDescent="0.2">
      <c r="A31" s="14"/>
      <c r="B31" s="21" t="s">
        <v>25</v>
      </c>
      <c r="C31" s="22"/>
      <c r="D31" s="21"/>
      <c r="E31" s="34">
        <v>10</v>
      </c>
      <c r="F31" s="20">
        <f>-1</f>
        <v>-1</v>
      </c>
      <c r="G31" s="20">
        <v>-12</v>
      </c>
      <c r="H31" s="20">
        <f>-2</f>
        <v>-2</v>
      </c>
      <c r="I31" s="20">
        <v>-7</v>
      </c>
    </row>
    <row r="32" spans="1:9" s="5" customFormat="1" ht="12.95" customHeight="1" x14ac:dyDescent="0.2">
      <c r="A32" s="14"/>
      <c r="B32" s="21" t="s">
        <v>31</v>
      </c>
      <c r="C32" s="22"/>
      <c r="D32" s="21"/>
      <c r="E32" s="34">
        <v>9</v>
      </c>
      <c r="F32" s="20">
        <f>0</f>
        <v>0</v>
      </c>
      <c r="G32" s="20">
        <v>0</v>
      </c>
      <c r="H32" s="20">
        <f>0</f>
        <v>0</v>
      </c>
      <c r="I32" s="20">
        <v>1</v>
      </c>
    </row>
    <row r="33" spans="1:9" s="5" customFormat="1" ht="12.95" customHeight="1" x14ac:dyDescent="0.2">
      <c r="A33" s="14"/>
      <c r="B33" s="21" t="s">
        <v>8</v>
      </c>
      <c r="C33" s="22"/>
      <c r="D33" s="21"/>
      <c r="E33" s="34">
        <v>9</v>
      </c>
      <c r="F33" s="20">
        <f>-100</f>
        <v>-100</v>
      </c>
      <c r="G33" s="20">
        <v>-592</v>
      </c>
      <c r="H33" s="20">
        <f>-243</f>
        <v>-243</v>
      </c>
      <c r="I33" s="20">
        <v>-370</v>
      </c>
    </row>
    <row r="34" spans="1:9" s="5" customFormat="1" ht="12.95" customHeight="1" x14ac:dyDescent="0.2">
      <c r="A34" s="14"/>
      <c r="B34" s="21" t="s">
        <v>6</v>
      </c>
      <c r="C34" s="22"/>
      <c r="D34" s="21"/>
      <c r="E34" s="34">
        <v>9</v>
      </c>
      <c r="F34" s="20">
        <f>3</f>
        <v>3</v>
      </c>
      <c r="G34" s="20">
        <v>52</v>
      </c>
      <c r="H34" s="20">
        <f>15</f>
        <v>15</v>
      </c>
      <c r="I34" s="20">
        <v>16</v>
      </c>
    </row>
    <row r="35" spans="1:9" s="5" customFormat="1" ht="12.95" customHeight="1" x14ac:dyDescent="0.2">
      <c r="A35" s="14"/>
      <c r="B35" s="21" t="s">
        <v>26</v>
      </c>
      <c r="C35" s="22"/>
      <c r="D35" s="21"/>
      <c r="E35" s="34"/>
      <c r="F35" s="20">
        <f>641</f>
        <v>641</v>
      </c>
      <c r="G35" s="20">
        <v>1929</v>
      </c>
      <c r="H35" s="20">
        <f>517</f>
        <v>517</v>
      </c>
      <c r="I35" s="20">
        <v>1635</v>
      </c>
    </row>
    <row r="36" spans="1:9" s="5" customFormat="1" ht="12.95" customHeight="1" x14ac:dyDescent="0.2">
      <c r="A36" s="14"/>
      <c r="B36" s="15" t="s">
        <v>34</v>
      </c>
      <c r="C36" s="22"/>
      <c r="D36" s="21"/>
      <c r="E36" s="34"/>
      <c r="F36" s="20">
        <f>0</f>
        <v>0</v>
      </c>
      <c r="G36" s="20">
        <v>0</v>
      </c>
      <c r="H36" s="20">
        <f>-30</f>
        <v>-30</v>
      </c>
      <c r="I36" s="20">
        <v>-35</v>
      </c>
    </row>
    <row r="37" spans="1:9" s="5" customFormat="1" ht="12.95" customHeight="1" x14ac:dyDescent="0.2">
      <c r="A37" s="14"/>
      <c r="B37" s="15" t="s">
        <v>2</v>
      </c>
      <c r="C37" s="24"/>
      <c r="D37" s="15"/>
      <c r="E37" s="34"/>
      <c r="F37" s="20">
        <f>0</f>
        <v>0</v>
      </c>
      <c r="G37" s="20">
        <v>-16</v>
      </c>
      <c r="H37" s="20">
        <f>3</f>
        <v>3</v>
      </c>
      <c r="I37" s="20">
        <v>-19</v>
      </c>
    </row>
    <row r="38" spans="1:9" s="5" customFormat="1" ht="12.95" customHeight="1" x14ac:dyDescent="0.2">
      <c r="A38" s="17" t="s">
        <v>38</v>
      </c>
      <c r="B38" s="16"/>
      <c r="C38" s="16"/>
      <c r="D38" s="16"/>
      <c r="E38" s="35"/>
      <c r="F38" s="19">
        <f>543</f>
        <v>543</v>
      </c>
      <c r="G38" s="19">
        <f>1213</f>
        <v>1213</v>
      </c>
      <c r="H38" s="19">
        <f>260</f>
        <v>260</v>
      </c>
      <c r="I38" s="19">
        <f>1187</f>
        <v>1187</v>
      </c>
    </row>
    <row r="39" spans="1:9" s="5" customFormat="1" ht="12.95" customHeight="1" x14ac:dyDescent="0.2">
      <c r="A39" s="14"/>
      <c r="B39" s="21" t="s">
        <v>48</v>
      </c>
      <c r="C39" s="22"/>
      <c r="D39" s="21"/>
      <c r="E39" s="34"/>
      <c r="F39" s="20">
        <f>0</f>
        <v>0</v>
      </c>
      <c r="G39" s="20">
        <v>188</v>
      </c>
      <c r="H39" s="20">
        <f>5</f>
        <v>5</v>
      </c>
      <c r="I39" s="20">
        <v>315</v>
      </c>
    </row>
    <row r="40" spans="1:9" s="5" customFormat="1" x14ac:dyDescent="0.2">
      <c r="A40" s="14"/>
      <c r="B40" s="21" t="s">
        <v>35</v>
      </c>
      <c r="C40" s="22"/>
      <c r="D40" s="21"/>
      <c r="E40" s="34"/>
      <c r="F40" s="20">
        <f>-24</f>
        <v>-24</v>
      </c>
      <c r="G40" s="20">
        <v>-70</v>
      </c>
      <c r="H40" s="20">
        <f>-3</f>
        <v>-3</v>
      </c>
      <c r="I40" s="20">
        <v>-8</v>
      </c>
    </row>
    <row r="41" spans="1:9" s="5" customFormat="1" ht="12.95" customHeight="1" x14ac:dyDescent="0.2">
      <c r="A41" s="14"/>
      <c r="B41" s="21" t="s">
        <v>27</v>
      </c>
      <c r="C41" s="22"/>
      <c r="D41" s="21"/>
      <c r="E41" s="34"/>
      <c r="F41" s="20">
        <f>-587</f>
        <v>-587</v>
      </c>
      <c r="G41" s="20">
        <v>-1797</v>
      </c>
      <c r="H41" s="20">
        <f>-492</f>
        <v>-492</v>
      </c>
      <c r="I41" s="20">
        <v>-1550</v>
      </c>
    </row>
    <row r="42" spans="1:9" s="5" customFormat="1" ht="12.95" customHeight="1" x14ac:dyDescent="0.2">
      <c r="A42" s="14"/>
      <c r="B42" s="21" t="s">
        <v>28</v>
      </c>
      <c r="C42" s="22"/>
      <c r="D42" s="21"/>
      <c r="E42" s="34"/>
      <c r="F42" s="20">
        <f>0</f>
        <v>0</v>
      </c>
      <c r="G42" s="20">
        <v>0</v>
      </c>
      <c r="H42" s="20">
        <f>0</f>
        <v>0</v>
      </c>
      <c r="I42" s="20">
        <v>-210</v>
      </c>
    </row>
    <row r="43" spans="1:9" s="5" customFormat="1" ht="12.95" customHeight="1" x14ac:dyDescent="0.2">
      <c r="A43" s="14"/>
      <c r="B43" s="21" t="s">
        <v>29</v>
      </c>
      <c r="C43" s="22"/>
      <c r="D43" s="21"/>
      <c r="E43" s="34"/>
      <c r="F43" s="20">
        <f>25</f>
        <v>25</v>
      </c>
      <c r="G43" s="20">
        <v>630</v>
      </c>
      <c r="H43" s="20">
        <f>171</f>
        <v>171</v>
      </c>
      <c r="I43" s="20">
        <v>577</v>
      </c>
    </row>
    <row r="44" spans="1:9" s="5" customFormat="1" ht="12.95" customHeight="1" x14ac:dyDescent="0.2">
      <c r="A44" s="14"/>
      <c r="B44" s="21" t="s">
        <v>46</v>
      </c>
      <c r="C44" s="22"/>
      <c r="D44" s="21"/>
      <c r="E44" s="34"/>
      <c r="F44" s="20">
        <f>-100</f>
        <v>-100</v>
      </c>
      <c r="G44" s="20">
        <v>-619</v>
      </c>
      <c r="H44" s="20">
        <f>-102</f>
        <v>-102</v>
      </c>
      <c r="I44" s="20">
        <v>-601</v>
      </c>
    </row>
    <row r="45" spans="1:9" s="5" customFormat="1" ht="12.75" customHeight="1" x14ac:dyDescent="0.2">
      <c r="A45" s="14"/>
      <c r="B45" s="21" t="s">
        <v>47</v>
      </c>
      <c r="C45" s="22"/>
      <c r="D45" s="21"/>
      <c r="E45" s="34"/>
      <c r="F45" s="20">
        <f>0</f>
        <v>0</v>
      </c>
      <c r="G45" s="20">
        <v>-7</v>
      </c>
      <c r="H45" s="20">
        <f>0</f>
        <v>0</v>
      </c>
      <c r="I45" s="20">
        <v>-383</v>
      </c>
    </row>
    <row r="46" spans="1:9" s="5" customFormat="1" ht="12.95" customHeight="1" x14ac:dyDescent="0.2">
      <c r="A46" s="17" t="s">
        <v>39</v>
      </c>
      <c r="B46" s="16"/>
      <c r="C46" s="16"/>
      <c r="D46" s="16"/>
      <c r="E46" s="35"/>
      <c r="F46" s="19">
        <f>-686</f>
        <v>-686</v>
      </c>
      <c r="G46" s="19">
        <f>-1675</f>
        <v>-1675</v>
      </c>
      <c r="H46" s="19">
        <f>-421</f>
        <v>-421</v>
      </c>
      <c r="I46" s="19">
        <f>-1860</f>
        <v>-1860</v>
      </c>
    </row>
    <row r="47" spans="1:9" s="5" customFormat="1" ht="12.95" customHeight="1" x14ac:dyDescent="0.2">
      <c r="A47" s="25"/>
      <c r="B47" s="18"/>
      <c r="C47" s="18"/>
      <c r="D47" s="18"/>
      <c r="E47" s="28"/>
      <c r="F47" s="19"/>
      <c r="G47" s="19"/>
      <c r="H47" s="19"/>
      <c r="I47" s="19"/>
    </row>
    <row r="48" spans="1:9" s="5" customFormat="1" ht="12.95" customHeight="1" x14ac:dyDescent="0.2">
      <c r="A48" s="17" t="s">
        <v>40</v>
      </c>
      <c r="B48" s="16"/>
      <c r="C48" s="16"/>
      <c r="D48" s="16"/>
      <c r="E48" s="35"/>
      <c r="F48" s="19">
        <f>99</f>
        <v>99</v>
      </c>
      <c r="G48" s="19">
        <f>365</f>
        <v>365</v>
      </c>
      <c r="H48" s="19">
        <f>-89</f>
        <v>-89</v>
      </c>
      <c r="I48" s="19">
        <f>-348</f>
        <v>-348</v>
      </c>
    </row>
    <row r="49" spans="1:9" s="5" customFormat="1" ht="12.95" customHeight="1" x14ac:dyDescent="0.2">
      <c r="A49" s="14"/>
      <c r="B49" s="15" t="s">
        <v>44</v>
      </c>
      <c r="C49" s="24"/>
      <c r="D49" s="15"/>
      <c r="E49" s="34">
        <v>3</v>
      </c>
      <c r="F49" s="20">
        <v>1805</v>
      </c>
      <c r="G49" s="20">
        <v>1539</v>
      </c>
      <c r="H49" s="20">
        <v>1095</v>
      </c>
      <c r="I49" s="20">
        <v>1714</v>
      </c>
    </row>
    <row r="50" spans="1:9" s="5" customFormat="1" ht="12.95" customHeight="1" x14ac:dyDescent="0.2">
      <c r="A50" s="14"/>
      <c r="B50" s="15" t="s">
        <v>32</v>
      </c>
      <c r="C50" s="24"/>
      <c r="D50" s="15"/>
      <c r="E50" s="34"/>
      <c r="F50" s="20">
        <f>-15</f>
        <v>-15</v>
      </c>
      <c r="G50" s="20">
        <v>-15</v>
      </c>
      <c r="H50" s="20">
        <f>0</f>
        <v>0</v>
      </c>
      <c r="I50" s="20">
        <v>1</v>
      </c>
    </row>
    <row r="51" spans="1:9" s="5" customFormat="1" ht="12.95" customHeight="1" thickBot="1" x14ac:dyDescent="0.25">
      <c r="A51" s="14"/>
      <c r="B51" s="21" t="s">
        <v>45</v>
      </c>
      <c r="C51" s="22"/>
      <c r="D51" s="21"/>
      <c r="E51" s="34">
        <v>3</v>
      </c>
      <c r="F51" s="20">
        <v>1889</v>
      </c>
      <c r="G51" s="20">
        <v>1889</v>
      </c>
      <c r="H51" s="20">
        <v>1006</v>
      </c>
      <c r="I51" s="20">
        <v>1367</v>
      </c>
    </row>
    <row r="52" spans="1:9" ht="12.75" customHeight="1" x14ac:dyDescent="0.2">
      <c r="A52" s="42" t="s">
        <v>36</v>
      </c>
      <c r="B52" s="42"/>
      <c r="C52" s="42"/>
      <c r="D52" s="42"/>
      <c r="E52" s="42"/>
      <c r="F52" s="42"/>
      <c r="G52" s="42"/>
      <c r="H52" s="42"/>
      <c r="I52" s="42"/>
    </row>
    <row r="54" spans="1:9" x14ac:dyDescent="0.2">
      <c r="F54" s="38"/>
      <c r="G54" s="38"/>
      <c r="H54" s="38"/>
      <c r="I54" s="38"/>
    </row>
    <row r="55" spans="1:9" x14ac:dyDescent="0.2">
      <c r="F55" s="38"/>
      <c r="G55" s="38"/>
      <c r="H55" s="38"/>
      <c r="I55" s="38"/>
    </row>
    <row r="57" spans="1:9" x14ac:dyDescent="0.2">
      <c r="F57" s="38"/>
      <c r="G57" s="38"/>
      <c r="H57" s="38"/>
      <c r="I57" s="38"/>
    </row>
  </sheetData>
  <mergeCells count="8">
    <mergeCell ref="A52:D52"/>
    <mergeCell ref="E52:I52"/>
    <mergeCell ref="D5:D6"/>
    <mergeCell ref="E5:E6"/>
    <mergeCell ref="F5:F6"/>
    <mergeCell ref="G5:G6"/>
    <mergeCell ref="H5:H6"/>
    <mergeCell ref="I5:I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Props1.xml><?xml version="1.0" encoding="utf-8"?>
<ds:datastoreItem xmlns:ds="http://schemas.openxmlformats.org/officeDocument/2006/customXml" ds:itemID="{8521F16D-16D8-49A7-8B64-4B54C55BA1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0C957D-F878-4DD4-9961-97F7DD8A3B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E7CDB4D-BEC7-4602-A736-8755C4145134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DFC</vt:lpstr>
    </vt:vector>
  </TitlesOfParts>
  <Company>Banco Itaú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Thiago Lucas</cp:lastModifiedBy>
  <cp:lastPrinted>2012-07-31T15:16:18Z</cp:lastPrinted>
  <dcterms:created xsi:type="dcterms:W3CDTF">2005-04-11T12:49:44Z</dcterms:created>
  <dcterms:modified xsi:type="dcterms:W3CDTF">2014-11-03T18:36:03Z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