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STATEMENT OF INCOME" sheetId="3" r:id="rId1"/>
  </sheets>
  <calcPr calcId="144525"/>
  <fileRecoveryPr repairLoad="1"/>
</workbook>
</file>

<file path=xl/calcChain.xml><?xml version="1.0" encoding="utf-8"?>
<calcChain xmlns="http://schemas.openxmlformats.org/spreadsheetml/2006/main">
  <c r="H27" i="3" l="1"/>
  <c r="G27" i="3"/>
  <c r="F27" i="3"/>
  <c r="E27" i="3"/>
  <c r="H26" i="3"/>
  <c r="G26" i="3"/>
  <c r="F26" i="3"/>
  <c r="E26" i="3"/>
  <c r="H24" i="3"/>
  <c r="G24" i="3"/>
  <c r="F24" i="3"/>
  <c r="E24" i="3"/>
  <c r="H23" i="3"/>
  <c r="G23" i="3"/>
  <c r="F23" i="3"/>
  <c r="E23" i="3"/>
  <c r="H21" i="3"/>
  <c r="G21" i="3"/>
  <c r="F21" i="3"/>
  <c r="E21" i="3"/>
  <c r="H20" i="3"/>
  <c r="G20" i="3"/>
  <c r="F20" i="3"/>
  <c r="E20" i="3"/>
  <c r="H18" i="3"/>
  <c r="G18" i="3"/>
  <c r="F18" i="3"/>
  <c r="E18" i="3"/>
  <c r="H16" i="3"/>
  <c r="G16" i="3"/>
  <c r="F16" i="3"/>
  <c r="E16" i="3"/>
  <c r="H15" i="3"/>
  <c r="G15" i="3"/>
  <c r="F15" i="3"/>
  <c r="E15" i="3"/>
  <c r="H13" i="3"/>
  <c r="G13" i="3"/>
  <c r="F13" i="3"/>
  <c r="E13" i="3"/>
  <c r="H12" i="3"/>
  <c r="G12" i="3"/>
  <c r="F12" i="3"/>
  <c r="E12" i="3"/>
  <c r="H11" i="3"/>
  <c r="G11" i="3"/>
  <c r="F11" i="3"/>
  <c r="E11" i="3"/>
  <c r="H10" i="3"/>
  <c r="G10" i="3"/>
  <c r="F10" i="3"/>
  <c r="E10" i="3"/>
  <c r="H9" i="3"/>
  <c r="G9" i="3"/>
  <c r="F9" i="3"/>
  <c r="E9" i="3"/>
  <c r="H8" i="3"/>
  <c r="G8" i="3"/>
  <c r="F8" i="3"/>
  <c r="E8" i="3"/>
  <c r="H7" i="3"/>
  <c r="G7" i="3"/>
  <c r="F7" i="3"/>
  <c r="E7" i="3"/>
  <c r="H6" i="3"/>
  <c r="G6" i="3"/>
  <c r="F6" i="3"/>
  <c r="E6" i="3"/>
  <c r="G14" i="3" l="1"/>
  <c r="G17" i="3" s="1"/>
  <c r="G19" i="3" s="1"/>
  <c r="E14" i="3"/>
  <c r="E17" i="3" s="1"/>
  <c r="E19" i="3" s="1"/>
  <c r="H14" i="3" l="1"/>
  <c r="H17" i="3" s="1"/>
  <c r="H19" i="3" s="1"/>
  <c r="F14" i="3"/>
  <c r="F17" i="3" s="1"/>
  <c r="F19" i="3" s="1"/>
</calcChain>
</file>

<file path=xl/sharedStrings.xml><?xml version="1.0" encoding="utf-8"?>
<sst xmlns="http://schemas.openxmlformats.org/spreadsheetml/2006/main" count="34" uniqueCount="32">
  <si>
    <t>ITAÚSA - INVESTIMENTOS ITAÚ S.A</t>
  </si>
  <si>
    <t>Consolidated Statement of Income</t>
  </si>
  <si>
    <t>(In millions of Reais, except per share information)</t>
  </si>
  <si>
    <t>NOTE</t>
  </si>
  <si>
    <t>Sales of products and services</t>
  </si>
  <si>
    <t>Cost of products and services</t>
  </si>
  <si>
    <t>General and administrative expenses</t>
  </si>
  <si>
    <t>Tax expenses</t>
  </si>
  <si>
    <t>Income before income tax and social contribution</t>
  </si>
  <si>
    <t>Current income tax and social contribution</t>
  </si>
  <si>
    <t>Deferred income tax and social contribution</t>
  </si>
  <si>
    <t>NET INCOME</t>
  </si>
  <si>
    <t>Net income attributable to non-controlling interests</t>
  </si>
  <si>
    <t>Net income attributable to owners of the parent company</t>
  </si>
  <si>
    <t>EARNINGS PER SHARE - BASIC AND DILUTED</t>
  </si>
  <si>
    <t>Common</t>
  </si>
  <si>
    <t>Preferred</t>
  </si>
  <si>
    <t>Weighted average number of shares outstanding – basic and diluted</t>
  </si>
  <si>
    <t>Financial results</t>
  </si>
  <si>
    <t>Discontinued Operations</t>
  </si>
  <si>
    <t>The accompanying notes are an integral part of these financial statements.</t>
  </si>
  <si>
    <t>Net Income of Continued Operations</t>
  </si>
  <si>
    <t>Sales expenses</t>
  </si>
  <si>
    <t>Share of income in associates and joint ventures</t>
  </si>
  <si>
    <t>8 IIa</t>
  </si>
  <si>
    <t>12a</t>
  </si>
  <si>
    <t>12b</t>
  </si>
  <si>
    <t>Other (losses) / gains, net</t>
  </si>
  <si>
    <t>07/01 to 09/30/2014</t>
  </si>
  <si>
    <t>01/01 to 09/30/2014</t>
  </si>
  <si>
    <t>07/01 to 09/30/2013</t>
  </si>
  <si>
    <t>01/01 to 09/30/2013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</si>
</sst>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7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top"/>
    </xf>
    <xf numFmtId="38" fontId="3" fillId="0" borderId="0"/>
    <xf numFmtId="0" fontId="5" fillId="0" borderId="0">
      <alignment vertical="top"/>
    </xf>
    <xf numFmtId="165" fontId="1" fillId="0" borderId="0" applyFont="0" applyFill="0" applyBorder="0" applyAlignment="0" applyProtection="0"/>
    <xf numFmtId="0" fontId="1" fillId="0" borderId="0">
      <alignment vertical="top"/>
    </xf>
  </cellStyleXfs>
  <cellXfs count="64">
    <xf numFmtId="0" fontId="0" fillId="0" borderId="0" xfId="0" applyAlignment="1"/>
    <xf numFmtId="0" fontId="4" fillId="0" borderId="0" xfId="0" applyFont="1" applyFill="1">
      <alignment vertical="top"/>
    </xf>
    <xf numFmtId="0" fontId="4" fillId="0" borderId="1" xfId="0" applyFont="1" applyFill="1" applyBorder="1" applyAlignment="1"/>
    <xf numFmtId="0" fontId="4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>
      <alignment vertical="top"/>
    </xf>
    <xf numFmtId="167" fontId="4" fillId="0" borderId="0" xfId="3" applyNumberFormat="1" applyFont="1" applyFill="1" applyAlignment="1">
      <alignment vertical="top"/>
    </xf>
    <xf numFmtId="167" fontId="2" fillId="0" borderId="0" xfId="3" applyNumberFormat="1" applyFont="1" applyFill="1" applyAlignment="1">
      <alignment vertical="top"/>
    </xf>
    <xf numFmtId="0" fontId="2" fillId="0" borderId="0" xfId="0" applyFont="1" applyFill="1" applyAlignment="1"/>
    <xf numFmtId="0" fontId="4" fillId="0" borderId="4" xfId="0" applyFont="1" applyFill="1" applyBorder="1" applyAlignment="1"/>
    <xf numFmtId="0" fontId="6" fillId="0" borderId="0" xfId="0" applyFont="1" applyFill="1" applyAlignment="1"/>
    <xf numFmtId="0" fontId="4" fillId="0" borderId="5" xfId="0" applyFont="1" applyFill="1" applyBorder="1" applyAlignment="1"/>
    <xf numFmtId="0" fontId="4" fillId="0" borderId="0" xfId="0" applyFont="1" applyFill="1" applyAlignment="1"/>
    <xf numFmtId="167" fontId="4" fillId="0" borderId="0" xfId="3" applyNumberFormat="1" applyFont="1" applyFill="1" applyAlignment="1"/>
    <xf numFmtId="0" fontId="4" fillId="0" borderId="1" xfId="0" applyFont="1" applyFill="1" applyBorder="1" applyAlignment="1">
      <alignment horizontal="left" indent="3"/>
    </xf>
    <xf numFmtId="0" fontId="4" fillId="0" borderId="0" xfId="0" applyFont="1" applyFill="1" applyAlignment="1">
      <alignment horizontal="left" indent="3"/>
    </xf>
    <xf numFmtId="0" fontId="2" fillId="0" borderId="0" xfId="0" applyFont="1" applyFill="1" applyAlignment="1">
      <alignment horizontal="left" vertical="top" indent="3"/>
    </xf>
    <xf numFmtId="0" fontId="6" fillId="0" borderId="0" xfId="0" applyFont="1" applyFill="1" applyBorder="1" applyAlignment="1"/>
    <xf numFmtId="167" fontId="2" fillId="0" borderId="0" xfId="3" applyNumberFormat="1" applyFont="1" applyFill="1" applyBorder="1" applyAlignment="1"/>
    <xf numFmtId="164" fontId="2" fillId="0" borderId="0" xfId="0" applyNumberFormat="1" applyFont="1" applyFill="1" applyBorder="1" applyAlignment="1"/>
    <xf numFmtId="0" fontId="4" fillId="0" borderId="5" xfId="0" quotePrefix="1" applyFont="1" applyFill="1" applyBorder="1" applyAlignment="1">
      <alignment wrapText="1"/>
    </xf>
    <xf numFmtId="167" fontId="4" fillId="0" borderId="1" xfId="3" applyNumberFormat="1" applyFont="1" applyFill="1" applyBorder="1" applyAlignment="1"/>
    <xf numFmtId="165" fontId="4" fillId="0" borderId="0" xfId="3" applyNumberFormat="1" applyFont="1" applyFill="1" applyAlignment="1"/>
    <xf numFmtId="0" fontId="2" fillId="0" borderId="0" xfId="0" applyFont="1" applyFill="1" applyAlignment="1"/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3" fillId="0" borderId="0" xfId="2" quotePrefix="1" applyFont="1" applyFill="1" applyBorder="1" applyAlignment="1"/>
    <xf numFmtId="0" fontId="3" fillId="0" borderId="0" xfId="0" applyFont="1" applyFill="1" applyBorder="1">
      <alignment vertical="top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7" xfId="0" applyFont="1" applyFill="1" applyBorder="1" applyAlignment="1"/>
    <xf numFmtId="167" fontId="4" fillId="0" borderId="0" xfId="0" quotePrefix="1" applyNumberFormat="1" applyFont="1" applyFill="1" applyBorder="1" applyAlignment="1"/>
    <xf numFmtId="167" fontId="4" fillId="0" borderId="0" xfId="3" applyNumberFormat="1" applyFont="1" applyFill="1" applyBorder="1" applyAlignment="1"/>
    <xf numFmtId="164" fontId="4" fillId="0" borderId="0" xfId="3" quotePrefix="1" applyNumberFormat="1" applyFont="1" applyFill="1" applyBorder="1" applyAlignment="1"/>
    <xf numFmtId="165" fontId="4" fillId="0" borderId="0" xfId="3" applyFont="1" applyFill="1" applyAlignment="1">
      <alignment vertical="top"/>
    </xf>
    <xf numFmtId="0" fontId="4" fillId="0" borderId="6" xfId="0" quotePrefix="1" applyFont="1" applyFill="1" applyBorder="1" applyAlignment="1">
      <alignment wrapText="1"/>
    </xf>
    <xf numFmtId="0" fontId="2" fillId="0" borderId="8" xfId="0" applyFont="1" applyFill="1" applyBorder="1" applyAlignment="1"/>
    <xf numFmtId="164" fontId="2" fillId="0" borderId="8" xfId="0" applyNumberFormat="1" applyFont="1" applyFill="1" applyBorder="1" applyAlignment="1"/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3" fillId="0" borderId="0" xfId="2" quotePrefix="1" applyFont="1" applyFill="1" applyBorder="1" applyAlignment="1"/>
    <xf numFmtId="0" fontId="3" fillId="0" borderId="0" xfId="0" applyFont="1" applyFill="1" applyBorder="1">
      <alignment vertical="top"/>
    </xf>
    <xf numFmtId="14" fontId="2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/>
    <xf numFmtId="0" fontId="2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4" fillId="0" borderId="5" xfId="0" quotePrefix="1" applyNumberFormat="1" applyFont="1" applyFill="1" applyBorder="1" applyAlignment="1"/>
    <xf numFmtId="49" fontId="2" fillId="0" borderId="5" xfId="0" applyNumberFormat="1" applyFont="1" applyFill="1" applyBorder="1" applyAlignment="1"/>
    <xf numFmtId="0" fontId="2" fillId="0" borderId="0" xfId="0" applyFont="1" applyFill="1" applyAlignment="1">
      <alignment horizontal="center"/>
    </xf>
    <xf numFmtId="164" fontId="2" fillId="0" borderId="0" xfId="3" quotePrefix="1" applyNumberFormat="1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3" fillId="0" borderId="0" xfId="0" applyFont="1" applyFill="1" applyBorder="1">
      <alignment vertical="top"/>
    </xf>
    <xf numFmtId="0" fontId="2" fillId="0" borderId="5" xfId="0" applyFont="1" applyFill="1" applyBorder="1" applyAlignment="1"/>
    <xf numFmtId="0" fontId="4" fillId="0" borderId="3" xfId="0" applyFont="1" applyFill="1" applyBorder="1">
      <alignment vertical="top"/>
    </xf>
    <xf numFmtId="49" fontId="4" fillId="0" borderId="5" xfId="0" applyNumberFormat="1" applyFont="1" applyFill="1" applyBorder="1" applyAlignment="1">
      <alignment wrapText="1"/>
    </xf>
    <xf numFmtId="49" fontId="4" fillId="0" borderId="5" xfId="0" quotePrefix="1" applyNumberFormat="1" applyFont="1" applyFill="1" applyBorder="1" applyAlignment="1"/>
    <xf numFmtId="49" fontId="4" fillId="0" borderId="6" xfId="0" applyNumberFormat="1" applyFont="1" applyFill="1" applyBorder="1" applyAlignment="1"/>
    <xf numFmtId="49" fontId="4" fillId="0" borderId="6" xfId="0" quotePrefix="1" applyNumberFormat="1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0" xfId="2" applyFont="1" applyFill="1" applyBorder="1" applyAlignment="1">
      <alignment vertical="top"/>
    </xf>
    <xf numFmtId="0" fontId="3" fillId="0" borderId="0" xfId="2" quotePrefix="1" applyFont="1" applyFill="1" applyBorder="1" applyAlignment="1">
      <alignment vertical="top"/>
    </xf>
  </cellXfs>
  <cellStyles count="5">
    <cellStyle name="DC_OBSERVACAO" xfId="1"/>
    <cellStyle name="Estilo 1" xfId="2"/>
    <cellStyle name="Normal" xfId="0" builtinId="0"/>
    <cellStyle name="Normal 2" xfId="4"/>
    <cellStyle name="Vírgula" xfId="3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J30"/>
  <sheetViews>
    <sheetView showGridLines="0" tabSelected="1" zoomScaleNormal="100" zoomScaleSheetLayoutView="100" workbookViewId="0">
      <selection activeCell="A2" sqref="A2:D2"/>
    </sheetView>
  </sheetViews>
  <sheetFormatPr defaultRowHeight="12.75" x14ac:dyDescent="0.2"/>
  <cols>
    <col min="1" max="2" width="2.7109375" style="1" customWidth="1"/>
    <col min="3" max="3" width="66.42578125" style="1" customWidth="1"/>
    <col min="4" max="4" width="9.140625" style="15" bestFit="1" customWidth="1"/>
    <col min="5" max="6" width="13.7109375" style="1" customWidth="1"/>
    <col min="7" max="7" width="14.7109375" style="1" customWidth="1"/>
    <col min="8" max="8" width="14.42578125" style="1" customWidth="1"/>
    <col min="9" max="16384" width="9.140625" style="1"/>
  </cols>
  <sheetData>
    <row r="1" spans="1:8" ht="15" customHeight="1" x14ac:dyDescent="0.2">
      <c r="A1" s="51" t="s">
        <v>0</v>
      </c>
      <c r="B1" s="52"/>
      <c r="C1" s="52"/>
      <c r="D1" s="52"/>
      <c r="E1" s="38"/>
      <c r="F1" s="24"/>
      <c r="G1" s="38"/>
      <c r="H1" s="24"/>
    </row>
    <row r="2" spans="1:8" ht="15" customHeight="1" x14ac:dyDescent="0.2">
      <c r="A2" s="53" t="s">
        <v>1</v>
      </c>
      <c r="B2" s="53"/>
      <c r="C2" s="53"/>
      <c r="D2" s="53"/>
      <c r="E2" s="39"/>
      <c r="F2" s="25"/>
      <c r="G2" s="39"/>
      <c r="H2" s="25"/>
    </row>
    <row r="3" spans="1:8" ht="15" customHeight="1" x14ac:dyDescent="0.2">
      <c r="A3" s="62" t="s">
        <v>2</v>
      </c>
      <c r="B3" s="63"/>
      <c r="C3" s="63"/>
      <c r="D3" s="63"/>
      <c r="E3" s="40"/>
      <c r="F3" s="26"/>
      <c r="G3" s="40"/>
      <c r="H3" s="26"/>
    </row>
    <row r="4" spans="1:8" ht="13.5" thickBot="1" x14ac:dyDescent="0.25">
      <c r="A4" s="2"/>
      <c r="B4" s="2"/>
      <c r="C4" s="2"/>
      <c r="D4" s="14"/>
      <c r="E4" s="3"/>
      <c r="F4" s="3"/>
      <c r="G4" s="3"/>
      <c r="H4" s="3"/>
    </row>
    <row r="5" spans="1:8" ht="30.75" customHeight="1" x14ac:dyDescent="0.2">
      <c r="A5" s="56"/>
      <c r="B5" s="56"/>
      <c r="C5" s="56"/>
      <c r="D5" s="4" t="s">
        <v>3</v>
      </c>
      <c r="E5" s="42" t="s">
        <v>28</v>
      </c>
      <c r="F5" s="42" t="s">
        <v>29</v>
      </c>
      <c r="G5" s="42" t="s">
        <v>30</v>
      </c>
      <c r="H5" s="42" t="s">
        <v>31</v>
      </c>
    </row>
    <row r="6" spans="1:8" s="10" customFormat="1" ht="15" customHeight="1" x14ac:dyDescent="0.2">
      <c r="A6" s="9" t="s">
        <v>4</v>
      </c>
      <c r="B6" s="9"/>
      <c r="C6" s="9"/>
      <c r="D6" s="29"/>
      <c r="E6" s="31">
        <f>1328</f>
        <v>1328</v>
      </c>
      <c r="F6" s="31">
        <f>3730</f>
        <v>3730</v>
      </c>
      <c r="G6" s="31">
        <f>1644</f>
        <v>1644</v>
      </c>
      <c r="H6" s="31">
        <f>3953</f>
        <v>3953</v>
      </c>
    </row>
    <row r="7" spans="1:8" s="12" customFormat="1" ht="15" customHeight="1" x14ac:dyDescent="0.2">
      <c r="A7" s="11" t="s">
        <v>5</v>
      </c>
      <c r="B7" s="11"/>
      <c r="C7" s="11"/>
      <c r="D7" s="28"/>
      <c r="E7" s="32">
        <f>-992</f>
        <v>-992</v>
      </c>
      <c r="F7" s="32">
        <f>-2766</f>
        <v>-2766</v>
      </c>
      <c r="G7" s="32">
        <f>-1194</f>
        <v>-1194</v>
      </c>
      <c r="H7" s="32">
        <f>-2768</f>
        <v>-2768</v>
      </c>
    </row>
    <row r="8" spans="1:8" s="12" customFormat="1" ht="15" customHeight="1" x14ac:dyDescent="0.2">
      <c r="A8" s="43" t="s">
        <v>22</v>
      </c>
      <c r="B8" s="11"/>
      <c r="C8" s="11"/>
      <c r="D8" s="28"/>
      <c r="E8" s="32">
        <f>-170</f>
        <v>-170</v>
      </c>
      <c r="F8" s="32">
        <f>-447</f>
        <v>-447</v>
      </c>
      <c r="G8" s="32">
        <f>-151</f>
        <v>-151</v>
      </c>
      <c r="H8" s="32">
        <f>-418</f>
        <v>-418</v>
      </c>
    </row>
    <row r="9" spans="1:8" s="12" customFormat="1" ht="15" customHeight="1" x14ac:dyDescent="0.2">
      <c r="A9" s="11" t="s">
        <v>18</v>
      </c>
      <c r="B9" s="11"/>
      <c r="C9" s="11"/>
      <c r="D9" s="28"/>
      <c r="E9" s="32">
        <f>-35</f>
        <v>-35</v>
      </c>
      <c r="F9" s="32">
        <f>-71</f>
        <v>-71</v>
      </c>
      <c r="G9" s="32">
        <f>-18</f>
        <v>-18</v>
      </c>
      <c r="H9" s="32">
        <f>-50</f>
        <v>-50</v>
      </c>
    </row>
    <row r="10" spans="1:8" s="17" customFormat="1" ht="15" customHeight="1" x14ac:dyDescent="0.2">
      <c r="A10" s="11" t="s">
        <v>6</v>
      </c>
      <c r="B10" s="11"/>
      <c r="C10" s="11"/>
      <c r="D10" s="28">
        <v>18</v>
      </c>
      <c r="E10" s="32">
        <f>-54</f>
        <v>-54</v>
      </c>
      <c r="F10" s="32">
        <f>-191</f>
        <v>-191</v>
      </c>
      <c r="G10" s="32">
        <f>-66</f>
        <v>-66</v>
      </c>
      <c r="H10" s="32">
        <f>-204</f>
        <v>-204</v>
      </c>
    </row>
    <row r="11" spans="1:8" s="17" customFormat="1" ht="15" customHeight="1" x14ac:dyDescent="0.2">
      <c r="A11" s="43" t="s">
        <v>27</v>
      </c>
      <c r="B11" s="11"/>
      <c r="C11" s="11"/>
      <c r="D11" s="28">
        <v>19</v>
      </c>
      <c r="E11" s="32">
        <f>15</f>
        <v>15</v>
      </c>
      <c r="F11" s="32">
        <f>198</f>
        <v>198</v>
      </c>
      <c r="G11" s="32">
        <f>12</f>
        <v>12</v>
      </c>
      <c r="H11" s="32">
        <f>-44</f>
        <v>-44</v>
      </c>
    </row>
    <row r="12" spans="1:8" s="17" customFormat="1" ht="15" customHeight="1" x14ac:dyDescent="0.2">
      <c r="A12" s="11" t="s">
        <v>7</v>
      </c>
      <c r="B12" s="11"/>
      <c r="C12" s="11"/>
      <c r="D12" s="28"/>
      <c r="E12" s="32">
        <f>-9</f>
        <v>-9</v>
      </c>
      <c r="F12" s="32">
        <f>-154</f>
        <v>-154</v>
      </c>
      <c r="G12" s="32">
        <f>-36</f>
        <v>-36</v>
      </c>
      <c r="H12" s="32">
        <f>-130</f>
        <v>-130</v>
      </c>
    </row>
    <row r="13" spans="1:8" s="17" customFormat="1" ht="15" customHeight="1" x14ac:dyDescent="0.2">
      <c r="A13" s="43" t="s">
        <v>23</v>
      </c>
      <c r="B13" s="11"/>
      <c r="C13" s="11"/>
      <c r="D13" s="45" t="s">
        <v>24</v>
      </c>
      <c r="E13" s="32">
        <f>2178</f>
        <v>2178</v>
      </c>
      <c r="F13" s="32">
        <f>5587</f>
        <v>5587</v>
      </c>
      <c r="G13" s="32">
        <f>1485</f>
        <v>1485</v>
      </c>
      <c r="H13" s="32">
        <f>4057</f>
        <v>4057</v>
      </c>
    </row>
    <row r="14" spans="1:8" s="3" customFormat="1" ht="15" customHeight="1" x14ac:dyDescent="0.2">
      <c r="A14" s="55" t="s">
        <v>8</v>
      </c>
      <c r="B14" s="55"/>
      <c r="C14" s="55"/>
      <c r="D14" s="28"/>
      <c r="E14" s="18">
        <f>2261</f>
        <v>2261</v>
      </c>
      <c r="F14" s="18">
        <f>5886</f>
        <v>5886</v>
      </c>
      <c r="G14" s="18">
        <f>1676</f>
        <v>1676</v>
      </c>
      <c r="H14" s="18">
        <f>4396</f>
        <v>4396</v>
      </c>
    </row>
    <row r="15" spans="1:8" s="3" customFormat="1" ht="15" customHeight="1" x14ac:dyDescent="0.2">
      <c r="A15" s="11" t="s">
        <v>9</v>
      </c>
      <c r="B15" s="11"/>
      <c r="C15" s="11"/>
      <c r="D15" s="45" t="s">
        <v>25</v>
      </c>
      <c r="E15" s="32">
        <f>-40</f>
        <v>-40</v>
      </c>
      <c r="F15" s="32">
        <f>-72</f>
        <v>-72</v>
      </c>
      <c r="G15" s="32">
        <f>-44</f>
        <v>-44</v>
      </c>
      <c r="H15" s="32">
        <f>-135</f>
        <v>-135</v>
      </c>
    </row>
    <row r="16" spans="1:8" s="3" customFormat="1" ht="15" customHeight="1" x14ac:dyDescent="0.2">
      <c r="A16" s="11" t="s">
        <v>10</v>
      </c>
      <c r="B16" s="11"/>
      <c r="C16" s="11"/>
      <c r="D16" s="45" t="s">
        <v>26</v>
      </c>
      <c r="E16" s="32">
        <f>-13</f>
        <v>-13</v>
      </c>
      <c r="F16" s="32">
        <f>-28</f>
        <v>-28</v>
      </c>
      <c r="G16" s="32">
        <f>28</f>
        <v>28</v>
      </c>
      <c r="H16" s="32">
        <f>29</f>
        <v>29</v>
      </c>
    </row>
    <row r="17" spans="1:10" s="3" customFormat="1" ht="15" customHeight="1" x14ac:dyDescent="0.2">
      <c r="A17" s="55" t="s">
        <v>21</v>
      </c>
      <c r="B17" s="55"/>
      <c r="C17" s="55"/>
      <c r="D17" s="29"/>
      <c r="E17" s="19">
        <f>2208</f>
        <v>2208</v>
      </c>
      <c r="F17" s="19">
        <f>5786</f>
        <v>5786</v>
      </c>
      <c r="G17" s="19">
        <f>1660</f>
        <v>1660</v>
      </c>
      <c r="H17" s="19">
        <f>4290</f>
        <v>4290</v>
      </c>
    </row>
    <row r="18" spans="1:10" s="3" customFormat="1" ht="15" customHeight="1" x14ac:dyDescent="0.2">
      <c r="A18" s="47" t="s">
        <v>19</v>
      </c>
      <c r="B18" s="46"/>
      <c r="C18" s="46"/>
      <c r="D18" s="48"/>
      <c r="E18" s="49">
        <f>0</f>
        <v>0</v>
      </c>
      <c r="F18" s="49">
        <f>0</f>
        <v>0</v>
      </c>
      <c r="G18" s="49">
        <f>-29</f>
        <v>-29</v>
      </c>
      <c r="H18" s="49">
        <f>-97</f>
        <v>-97</v>
      </c>
    </row>
    <row r="19" spans="1:10" s="3" customFormat="1" ht="15" customHeight="1" x14ac:dyDescent="0.2">
      <c r="A19" s="55" t="s">
        <v>11</v>
      </c>
      <c r="B19" s="55"/>
      <c r="C19" s="55"/>
      <c r="D19" s="28"/>
      <c r="E19" s="19">
        <f>2208</f>
        <v>2208</v>
      </c>
      <c r="F19" s="19">
        <f>5786</f>
        <v>5786</v>
      </c>
      <c r="G19" s="19">
        <f>1631</f>
        <v>1631</v>
      </c>
      <c r="H19" s="19">
        <f>4193</f>
        <v>4193</v>
      </c>
    </row>
    <row r="20" spans="1:10" s="3" customFormat="1" ht="15" customHeight="1" x14ac:dyDescent="0.2">
      <c r="A20" s="20"/>
      <c r="B20" s="57" t="s">
        <v>13</v>
      </c>
      <c r="C20" s="58"/>
      <c r="D20" s="29"/>
      <c r="E20" s="33">
        <f>2155</f>
        <v>2155</v>
      </c>
      <c r="F20" s="33">
        <f>5593</f>
        <v>5593</v>
      </c>
      <c r="G20" s="33">
        <f>1525</f>
        <v>1525</v>
      </c>
      <c r="H20" s="33">
        <f>3922</f>
        <v>3922</v>
      </c>
    </row>
    <row r="21" spans="1:10" s="3" customFormat="1" ht="15" customHeight="1" x14ac:dyDescent="0.2">
      <c r="A21" s="35"/>
      <c r="B21" s="59" t="s">
        <v>12</v>
      </c>
      <c r="C21" s="60"/>
      <c r="D21" s="29"/>
      <c r="E21" s="33">
        <f>53</f>
        <v>53</v>
      </c>
      <c r="F21" s="33">
        <f>193</f>
        <v>193</v>
      </c>
      <c r="G21" s="33">
        <f>106</f>
        <v>106</v>
      </c>
      <c r="H21" s="33">
        <f>271</f>
        <v>271</v>
      </c>
    </row>
    <row r="22" spans="1:10" s="3" customFormat="1" ht="15" customHeight="1" x14ac:dyDescent="0.2">
      <c r="A22" s="36" t="s">
        <v>14</v>
      </c>
      <c r="B22" s="36"/>
      <c r="C22" s="36"/>
      <c r="D22" s="44">
        <v>20</v>
      </c>
      <c r="E22" s="37"/>
      <c r="F22" s="37"/>
      <c r="G22" s="37"/>
      <c r="H22" s="37"/>
    </row>
    <row r="23" spans="1:10" s="3" customFormat="1" x14ac:dyDescent="0.2">
      <c r="A23" s="9"/>
      <c r="B23" s="9" t="s">
        <v>15</v>
      </c>
      <c r="C23" s="9"/>
      <c r="D23" s="15"/>
      <c r="E23" s="22">
        <f>0.353064091944313</f>
        <v>0.35306409194431299</v>
      </c>
      <c r="F23" s="22">
        <f>0.920495447759462</f>
        <v>0.92049544775946202</v>
      </c>
      <c r="G23" s="22">
        <f>0.253417649117496</f>
        <v>0.25341764911749598</v>
      </c>
      <c r="H23" s="22">
        <f>0.661035159263111</f>
        <v>0.66103515926311096</v>
      </c>
    </row>
    <row r="24" spans="1:10" s="3" customFormat="1" ht="15" customHeight="1" x14ac:dyDescent="0.2">
      <c r="A24" s="11"/>
      <c r="B24" s="11" t="s">
        <v>16</v>
      </c>
      <c r="C24" s="11"/>
      <c r="D24" s="15"/>
      <c r="E24" s="22">
        <f>0.353064091944313</f>
        <v>0.35306409194431299</v>
      </c>
      <c r="F24" s="22">
        <f>0.920495447759462</f>
        <v>0.92049544775946202</v>
      </c>
      <c r="G24" s="22">
        <f>0.253417649117496</f>
        <v>0.25341764911749598</v>
      </c>
      <c r="H24" s="22">
        <f>0.661035159263111</f>
        <v>0.66103515926311096</v>
      </c>
    </row>
    <row r="25" spans="1:10" s="3" customFormat="1" x14ac:dyDescent="0.2">
      <c r="A25" s="61" t="s">
        <v>17</v>
      </c>
      <c r="B25" s="61"/>
      <c r="C25" s="61"/>
      <c r="D25" s="8"/>
      <c r="E25" s="50"/>
      <c r="F25" s="23"/>
      <c r="G25" s="50"/>
      <c r="H25" s="23"/>
    </row>
    <row r="26" spans="1:10" s="3" customFormat="1" ht="15" customHeight="1" x14ac:dyDescent="0.2">
      <c r="A26" s="9"/>
      <c r="B26" s="9" t="s">
        <v>15</v>
      </c>
      <c r="C26" s="9"/>
      <c r="D26" s="12"/>
      <c r="E26" s="13">
        <f>2348317374</f>
        <v>2348317374</v>
      </c>
      <c r="F26" s="13">
        <f>2338816174</f>
        <v>2338816174</v>
      </c>
      <c r="G26" s="13">
        <f>2316849373</f>
        <v>2316849373</v>
      </c>
      <c r="H26" s="13">
        <f>2284272144</f>
        <v>2284272144</v>
      </c>
    </row>
    <row r="27" spans="1:10" s="3" customFormat="1" ht="15" customHeight="1" thickBot="1" x14ac:dyDescent="0.25">
      <c r="A27" s="2"/>
      <c r="B27" s="30" t="s">
        <v>16</v>
      </c>
      <c r="C27" s="2"/>
      <c r="D27" s="2"/>
      <c r="E27" s="21">
        <f>3755390279</f>
        <v>3755390279</v>
      </c>
      <c r="F27" s="21">
        <f>3737259502</f>
        <v>3737259502</v>
      </c>
      <c r="G27" s="21">
        <f>3700884614</f>
        <v>3700884614</v>
      </c>
      <c r="H27" s="21">
        <f>3648846458</f>
        <v>3648846458</v>
      </c>
    </row>
    <row r="28" spans="1:10" s="5" customFormat="1" ht="409.6" x14ac:dyDescent="0.2">
      <c r="A28" s="54" t="s">
        <v>20</v>
      </c>
      <c r="B28" s="54"/>
      <c r="C28" s="54"/>
      <c r="D28" s="54"/>
      <c r="E28" s="41"/>
      <c r="F28" s="27"/>
      <c r="G28" s="41"/>
      <c r="H28" s="27"/>
    </row>
    <row r="29" spans="1:10" x14ac:dyDescent="0.2">
      <c r="E29" s="6"/>
      <c r="F29" s="6"/>
      <c r="G29" s="6"/>
      <c r="H29" s="6"/>
      <c r="J29" s="34"/>
    </row>
    <row r="30" spans="1:10" s="5" customFormat="1" x14ac:dyDescent="0.2">
      <c r="D30" s="16"/>
      <c r="E30" s="7"/>
      <c r="F30" s="7"/>
      <c r="G30" s="7"/>
      <c r="H30" s="7"/>
    </row>
  </sheetData>
  <mergeCells count="11">
    <mergeCell ref="A1:D1"/>
    <mergeCell ref="A2:D2"/>
    <mergeCell ref="A3:D3"/>
    <mergeCell ref="A28:D28"/>
    <mergeCell ref="A14:C14"/>
    <mergeCell ref="A5:C5"/>
    <mergeCell ref="A19:C19"/>
    <mergeCell ref="B20:C20"/>
    <mergeCell ref="B21:C21"/>
    <mergeCell ref="A25:C25"/>
    <mergeCell ref="A17:C17"/>
  </mergeCells>
  <phoneticPr fontId="0" type="noConversion"/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  <ignoredErrors>
    <ignoredError sqref="H22 F22" evalError="1"/>
    <ignoredError sqref="E18:H1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C48065C-B96A-457A-B9B1-07AD41A42CB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STATEMENT OF INCOME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IFRS_DRE_Ing.xlsm</dc:title>
  <dc:creator>fsiquei</dc:creator>
  <cp:lastModifiedBy>Thiago Lucas</cp:lastModifiedBy>
  <cp:lastPrinted>2012-07-24T16:38:22Z</cp:lastPrinted>
  <dcterms:created xsi:type="dcterms:W3CDTF">2007-07-11T17:14:31Z</dcterms:created>
  <dcterms:modified xsi:type="dcterms:W3CDTF">2014-11-03T18:50:18Z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