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é Galharde\Desktop\8027_EC_30062019\port\"/>
    </mc:Choice>
  </mc:AlternateContent>
  <xr:revisionPtr revIDLastSave="0" documentId="13_ncr:1_{6D693614-8152-4CFE-B23B-85F6148A1D9D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Port_DMPL" sheetId="1" r:id="rId1"/>
    <sheet name="ITR-DFP (Comparativo)" sheetId="6" state="hidden" r:id="rId2"/>
    <sheet name="ITR-DFP 2016" sheetId="7" state="hidden" r:id="rId3"/>
    <sheet name="#Apoio" sheetId="2" state="hidden" r:id="rId4"/>
  </sheets>
  <definedNames>
    <definedName name="_xlnm.Print_Area" localSheetId="0">Port_DMPL!$A$1:$M$50</definedName>
    <definedName name="CANC_TESOURARIA">Port_DMPL!$F$33</definedName>
    <definedName name="CAPITAL_DMPL_ATUAL">Port_DMPL!$C$48</definedName>
    <definedName name="DIV_JCP_EXERC_ANTERIOR_DMPL_ANT">Port_DMPL!$K$17</definedName>
    <definedName name="DIV_JCP_EXERC_ANTERIOR_DMPL_ATUAL">Port_DMPL!$K$39</definedName>
    <definedName name="DIV_JCP_EXERC_DMPL_ANT">Port_DMPL!$K$15</definedName>
    <definedName name="DIV_JCP_EXERC_DMPL_ATUAL">Port_DMPL!$K$37</definedName>
    <definedName name="DIV_JCP_NÃO_RECLAM_DMPL_ATUAL">Port_DMPL!$K$36</definedName>
    <definedName name="DIV_JCP_RESERVAS_DMPL_ATUAL">Port_DMPL!$I$38</definedName>
    <definedName name="PL_CONTROLADORES_DMPL_ANT">Port_DMPL!$K$28</definedName>
    <definedName name="PL_CONTROLADORES_DMPL_ATUAL">Port_DMPL!$K$48</definedName>
    <definedName name="PROPOSTA_DIV_JCP_DMPL_ANT">Port_DMPL!$H$28</definedName>
    <definedName name="PROPOSTA_DIV_JCP_DMPL_ATUAL">Port_DMPL!$H$48</definedName>
    <definedName name="RES_CAPITAL_DMPL_ATUAL">Port_DMPL!$E$48</definedName>
    <definedName name="RES_ESTATUTARIA_DMPL_ATUAL">Port_DMPL!$I$47</definedName>
    <definedName name="RES_LEGAL_DMPL_ATUAL">Port_DMPL!$I$46</definedName>
    <definedName name="RES_LUCROS_INTEG_DMPL_ATUAL">Port_DMPL!$F$48</definedName>
    <definedName name="RES_LUCROS_NÃO_INTEG_DMPL_ATUAL">Port_DMPL!$G$48</definedName>
    <definedName name="SDO_ORA_DMPL_ATUAL">Port_DMPL!$J$48</definedName>
    <definedName name="SDO_TESOURARIA_DMPL_ATUAL">Port_DMPL!$D$48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6" l="1"/>
  <c r="G15" i="6" s="1"/>
  <c r="F4" i="6" l="1"/>
  <c r="H4" i="6" l="1"/>
  <c r="K5" i="7"/>
  <c r="G5" i="7"/>
  <c r="G21" i="7"/>
  <c r="E2" i="7"/>
  <c r="D2" i="7"/>
  <c r="D35" i="7" s="1"/>
  <c r="K31" i="7"/>
  <c r="J31" i="7"/>
  <c r="I31" i="7"/>
  <c r="H31" i="7"/>
  <c r="G31" i="7"/>
  <c r="F31" i="7"/>
  <c r="E31" i="7"/>
  <c r="E21" i="7"/>
  <c r="F21" i="7"/>
  <c r="J5" i="7"/>
  <c r="I5" i="7"/>
  <c r="H5" i="7"/>
  <c r="F5" i="7"/>
  <c r="D5" i="7"/>
  <c r="E5" i="7"/>
  <c r="K21" i="7"/>
  <c r="J21" i="7"/>
  <c r="I21" i="7"/>
  <c r="H21" i="7"/>
  <c r="K2" i="7"/>
  <c r="J2" i="7"/>
  <c r="I2" i="7"/>
  <c r="H2" i="7"/>
  <c r="G2" i="7"/>
  <c r="F2" i="7"/>
  <c r="D21" i="7"/>
  <c r="D31" i="7"/>
  <c r="F3" i="6"/>
  <c r="E35" i="7" l="1"/>
  <c r="G35" i="7"/>
  <c r="I35" i="7"/>
  <c r="K35" i="7"/>
  <c r="J35" i="7"/>
  <c r="H35" i="7"/>
  <c r="F35" i="7"/>
  <c r="F37" i="7" s="1"/>
  <c r="G3" i="6" l="1"/>
  <c r="G37" i="7" s="1"/>
  <c r="J21" i="6" l="1"/>
  <c r="E18" i="6"/>
  <c r="E17" i="6"/>
  <c r="E14" i="6"/>
  <c r="E10" i="6"/>
  <c r="D7" i="6" l="1"/>
  <c r="D6" i="6" s="1"/>
  <c r="J3" i="6"/>
  <c r="F5" i="6"/>
  <c r="E3" i="6"/>
  <c r="D3" i="6"/>
  <c r="I35" i="6"/>
  <c r="K35" i="6" s="1"/>
  <c r="I34" i="6"/>
  <c r="K34" i="6" s="1"/>
  <c r="J32" i="6"/>
  <c r="H32" i="6"/>
  <c r="E32" i="6"/>
  <c r="D32" i="6"/>
  <c r="I31" i="6"/>
  <c r="K31" i="6" s="1"/>
  <c r="I30" i="6"/>
  <c r="K30" i="6" s="1"/>
  <c r="I29" i="6"/>
  <c r="K29" i="6" s="1"/>
  <c r="I28" i="6"/>
  <c r="K28" i="6" s="1"/>
  <c r="I27" i="6"/>
  <c r="K27" i="6" s="1"/>
  <c r="I26" i="6"/>
  <c r="K26" i="6" s="1"/>
  <c r="I25" i="6"/>
  <c r="K25" i="6" s="1"/>
  <c r="F22" i="6"/>
  <c r="E22" i="6"/>
  <c r="D22" i="6"/>
  <c r="I21" i="6"/>
  <c r="K21" i="6" s="1"/>
  <c r="I20" i="6"/>
  <c r="K20" i="6" s="1"/>
  <c r="J19" i="6"/>
  <c r="I19" i="6"/>
  <c r="I18" i="6"/>
  <c r="K18" i="6" s="1"/>
  <c r="I15" i="6"/>
  <c r="K15" i="6" s="1"/>
  <c r="E6" i="6"/>
  <c r="I13" i="6"/>
  <c r="G6" i="6"/>
  <c r="I11" i="6"/>
  <c r="K11" i="6" s="1"/>
  <c r="I10" i="6"/>
  <c r="K10" i="6" s="1"/>
  <c r="I9" i="6"/>
  <c r="K9" i="6" s="1"/>
  <c r="I8" i="6"/>
  <c r="K8" i="6" s="1"/>
  <c r="H6" i="6"/>
  <c r="G5" i="6"/>
  <c r="I4" i="6"/>
  <c r="K4" i="6" s="1"/>
  <c r="J5" i="6"/>
  <c r="E5" i="6" l="1"/>
  <c r="E36" i="6" s="1"/>
  <c r="E37" i="7"/>
  <c r="N3" i="6"/>
  <c r="J37" i="7"/>
  <c r="D5" i="6"/>
  <c r="D36" i="6" s="1"/>
  <c r="D37" i="7"/>
  <c r="I7" i="6"/>
  <c r="K7" i="6" s="1"/>
  <c r="K13" i="6"/>
  <c r="K19" i="6"/>
  <c r="I12" i="6"/>
  <c r="F17" i="6"/>
  <c r="I17" i="6" s="1"/>
  <c r="K17" i="6" s="1"/>
  <c r="J12" i="6" l="1"/>
  <c r="D38" i="6"/>
  <c r="E38" i="6"/>
  <c r="J6" i="6" l="1"/>
  <c r="K12" i="6"/>
  <c r="J23" i="6" l="1"/>
  <c r="J22" i="6" s="1"/>
  <c r="J36" i="6" s="1"/>
  <c r="J38" i="6" l="1"/>
  <c r="H3" i="6" l="1"/>
  <c r="H37" i="7" s="1"/>
  <c r="H5" i="6" l="1"/>
  <c r="I5" i="6" s="1"/>
  <c r="K5" i="6" s="1"/>
  <c r="I3" i="6"/>
  <c r="I37" i="7" s="1"/>
  <c r="F16" i="6"/>
  <c r="I16" i="6" s="1"/>
  <c r="K16" i="6" s="1"/>
  <c r="K3" i="6" l="1"/>
  <c r="K37" i="7" s="1"/>
  <c r="H24" i="6" l="1"/>
  <c r="I24" i="6" l="1"/>
  <c r="K24" i="6" s="1"/>
  <c r="H22" i="6"/>
  <c r="H36" i="6" s="1"/>
  <c r="H38" i="6" l="1"/>
  <c r="C21" i="6" l="1"/>
  <c r="F14" i="6"/>
  <c r="M3" i="6" l="1"/>
  <c r="F6" i="6"/>
  <c r="I14" i="6"/>
  <c r="O3" i="6"/>
  <c r="K14" i="6" l="1"/>
  <c r="K6" i="6" s="1"/>
  <c r="I6" i="6"/>
  <c r="G23" i="6" l="1"/>
  <c r="I23" i="6" l="1"/>
  <c r="K23" i="6" s="1"/>
  <c r="G22" i="6"/>
  <c r="I22" i="6" s="1"/>
  <c r="K22" i="6" s="1"/>
  <c r="F33" i="6" l="1"/>
  <c r="F32" i="6" l="1"/>
  <c r="F36" i="6" s="1"/>
  <c r="F38" i="6" s="1"/>
  <c r="G33" i="6"/>
  <c r="G32" i="6" s="1"/>
  <c r="G36" i="6" s="1"/>
  <c r="G38" i="6" l="1"/>
  <c r="I33" i="6"/>
  <c r="K33" i="6" s="1"/>
  <c r="K32" i="6" s="1"/>
  <c r="I36" i="6"/>
  <c r="K36" i="6" s="1"/>
  <c r="I32" i="6" l="1"/>
  <c r="I38" i="6"/>
  <c r="K38" i="6"/>
</calcChain>
</file>

<file path=xl/sharedStrings.xml><?xml version="1.0" encoding="utf-8"?>
<sst xmlns="http://schemas.openxmlformats.org/spreadsheetml/2006/main" count="711" uniqueCount="179">
  <si>
    <t>Atribuído à Participação dos Acionistas Controladores</t>
  </si>
  <si>
    <t>Total</t>
  </si>
  <si>
    <t>Ações em Tesouraria</t>
  </si>
  <si>
    <t>Lucro Líquido</t>
  </si>
  <si>
    <t>Destinações:</t>
  </si>
  <si>
    <t>Reserva Legal</t>
  </si>
  <si>
    <t>Reservas a Integralizar</t>
  </si>
  <si>
    <t>Total do Resultado Abrangente</t>
  </si>
  <si>
    <t>Outros Resultados Abrangentes</t>
  </si>
  <si>
    <t>Aumento de Capital com Reservas</t>
  </si>
  <si>
    <t>(Em milhões de Reais)</t>
  </si>
  <si>
    <t>Fechamento</t>
  </si>
  <si>
    <t>Versao</t>
  </si>
  <si>
    <t>Cosifs</t>
  </si>
  <si>
    <t>NomeCosif</t>
  </si>
  <si>
    <t>Contas</t>
  </si>
  <si>
    <t>NomeConta</t>
  </si>
  <si>
    <t>0355</t>
  </si>
  <si>
    <t>7355</t>
  </si>
  <si>
    <t>2</t>
  </si>
  <si>
    <t>616102020001</t>
  </si>
  <si>
    <t xml:space="preserve">  TVM/AJUSTE AO VALOR DE MERCADO</t>
  </si>
  <si>
    <t>68140190010393</t>
  </si>
  <si>
    <t xml:space="preserve">AJUSTE IFRS IUPAR-TVM         </t>
  </si>
  <si>
    <t>3</t>
  </si>
  <si>
    <t>68140220190007</t>
  </si>
  <si>
    <t xml:space="preserve">BANCO ITAU HOLDING - TVM      </t>
  </si>
  <si>
    <t>68140220380007</t>
  </si>
  <si>
    <t xml:space="preserve">DURATEX - TVM                 </t>
  </si>
  <si>
    <t>68140220400007</t>
  </si>
  <si>
    <t xml:space="preserve">ELEKEIROZ - TVM               </t>
  </si>
  <si>
    <t>68140220870007</t>
  </si>
  <si>
    <t xml:space="preserve">ITAUTEC - TVM                 </t>
  </si>
  <si>
    <t>68140221860007</t>
  </si>
  <si>
    <t xml:space="preserve">IUPAR TVM                     </t>
  </si>
  <si>
    <t>68140222110007</t>
  </si>
  <si>
    <t xml:space="preserve">0030-ITAUTEC.COM SERV-TVM     </t>
  </si>
  <si>
    <t>68149800000006</t>
  </si>
  <si>
    <t xml:space="preserve">AJUSTE IFRS IUH - TVM         </t>
  </si>
  <si>
    <t>616102020002</t>
  </si>
  <si>
    <t xml:space="preserve">  AJUSTE LEI 11638/07</t>
  </si>
  <si>
    <t>68140190010013</t>
  </si>
  <si>
    <t xml:space="preserve">DURATEX-AJUSTE DE CONVERSAO   </t>
  </si>
  <si>
    <t>68140190010023</t>
  </si>
  <si>
    <t xml:space="preserve">ITAUTEC-AJUSTE DE CONVERSAO   </t>
  </si>
  <si>
    <t>68140190010033</t>
  </si>
  <si>
    <t xml:space="preserve">ELEKEIROZ-AJUSTE DE CONVERSAO </t>
  </si>
  <si>
    <t>68140190010133</t>
  </si>
  <si>
    <t xml:space="preserve">0609 IUPAR-AJUSTE CONVERSAO   </t>
  </si>
  <si>
    <t>68140190010143</t>
  </si>
  <si>
    <t xml:space="preserve">0652 ITAU H/AJUSTE CONVERSAO  </t>
  </si>
  <si>
    <t>68140190010303</t>
  </si>
  <si>
    <t xml:space="preserve">AJUSTE IFRS IUPAR-CONVERSAO   </t>
  </si>
  <si>
    <t>68140190010353</t>
  </si>
  <si>
    <t xml:space="preserve">AJUSTE IFRS IUH-CONVERSAO     </t>
  </si>
  <si>
    <t>68140190020013</t>
  </si>
  <si>
    <t xml:space="preserve">DURATEX-AJUSTE ADOCAO DA LEI  </t>
  </si>
  <si>
    <t>68140190020313</t>
  </si>
  <si>
    <t>0652 AJ.ADOCAO LEI VIA PSIUPAR</t>
  </si>
  <si>
    <t>68140190020323</t>
  </si>
  <si>
    <t>0609 AJ.ADOCAO LEI VIA PSIUPAR</t>
  </si>
  <si>
    <t>616202090000</t>
  </si>
  <si>
    <t>DE COLIGADAS E CONTROLADAS</t>
  </si>
  <si>
    <t>68141080000004</t>
  </si>
  <si>
    <t xml:space="preserve">AJ.IFRS IUH-HEDGE FLUXO CAIXA </t>
  </si>
  <si>
    <t>68141100000000</t>
  </si>
  <si>
    <t xml:space="preserve">AJUSTE IFRS IUPAR-HFC         </t>
  </si>
  <si>
    <t>Industriais</t>
  </si>
  <si>
    <t>IUH</t>
  </si>
  <si>
    <t>Saldo</t>
  </si>
  <si>
    <t>1</t>
  </si>
  <si>
    <t>Mutações do Período</t>
  </si>
  <si>
    <t>Transações com os Acionistas</t>
  </si>
  <si>
    <t>Integralização de Reservas</t>
  </si>
  <si>
    <t>ITAÚSA -  INVESTIMENTOS ITAÚ S.A.</t>
  </si>
  <si>
    <t>Lucros / (Prejuízos) Acumulados</t>
  </si>
  <si>
    <t>Proposta de Distribuição de Dividendos Adicionais</t>
  </si>
  <si>
    <t>Transações com Subsidiárias e Controladas em Conjunto</t>
  </si>
  <si>
    <t>Cancelamento de Ações em Tesouraria</t>
  </si>
  <si>
    <t>Subscrição e Integralização de Capital</t>
  </si>
  <si>
    <t>Acionistas Controladores</t>
  </si>
  <si>
    <t>Acionistas não Controladores</t>
  </si>
  <si>
    <t xml:space="preserve">Total do Patrimônio Líquido </t>
  </si>
  <si>
    <t>Dividendos e Juros sobre o Capital Próprio (Reserva de Lucros)</t>
  </si>
  <si>
    <t>Capital 
Social</t>
  </si>
  <si>
    <t>As notas explicativas são parte integrante das demonstrações contábeis.</t>
  </si>
  <si>
    <t>Ágio na Emissão de Ações</t>
  </si>
  <si>
    <t>CONTA</t>
  </si>
  <si>
    <t>Descrição da Conta</t>
  </si>
  <si>
    <t>Lucro Líquido do Período</t>
  </si>
  <si>
    <t>5.01</t>
  </si>
  <si>
    <t>Saldos Iniciais</t>
  </si>
  <si>
    <t>5.02</t>
  </si>
  <si>
    <t>Ajustes de Exercícios Anteriores</t>
  </si>
  <si>
    <t>5.03</t>
  </si>
  <si>
    <t>Saldos Iniciais Ajustados</t>
  </si>
  <si>
    <t>5.04</t>
  </si>
  <si>
    <t>Transações de Capital com os Sócios</t>
  </si>
  <si>
    <t>5.04.01</t>
  </si>
  <si>
    <t>Aumentos de Capital</t>
  </si>
  <si>
    <t>5.04.02</t>
  </si>
  <si>
    <t>Gastos com Emissão de Ações</t>
  </si>
  <si>
    <t>5.04.03</t>
  </si>
  <si>
    <t>Opções Outorgadas Reconhecidas</t>
  </si>
  <si>
    <t>5.04.04</t>
  </si>
  <si>
    <t>Ações em Tesouraria Adquiridas</t>
  </si>
  <si>
    <t>5.04.05</t>
  </si>
  <si>
    <t>Ações em Tesouraria Vendidas</t>
  </si>
  <si>
    <t>5.04.06</t>
  </si>
  <si>
    <t>Dividendos</t>
  </si>
  <si>
    <t>5.04.07</t>
  </si>
  <si>
    <t>Juros sobre Capital Próprio</t>
  </si>
  <si>
    <t>5.04.08</t>
  </si>
  <si>
    <t xml:space="preserve">Ações em Tesouraria Canceladas </t>
  </si>
  <si>
    <t>5.04.09</t>
  </si>
  <si>
    <t>5.04.10</t>
  </si>
  <si>
    <t>5.05</t>
  </si>
  <si>
    <t>Resultado Abrangente Total</t>
  </si>
  <si>
    <t>5.05.01</t>
  </si>
  <si>
    <t>5.05.02</t>
  </si>
  <si>
    <t>5.05.02.01</t>
  </si>
  <si>
    <t>Ajustes de Instrumentos Financeiros</t>
  </si>
  <si>
    <t>5.05.02.02</t>
  </si>
  <si>
    <t>Tributos s/ Ajustes Instrumentos Financeiros</t>
  </si>
  <si>
    <t>5.05.02.03</t>
  </si>
  <si>
    <t>Equiv. Patrim. s/Result. Abrang. Controladas e Coligadas</t>
  </si>
  <si>
    <t>5.05.02.04</t>
  </si>
  <si>
    <t>Ajustes de Conversão do Período</t>
  </si>
  <si>
    <t>5.05.02.05</t>
  </si>
  <si>
    <t>Tributos s/ Ajustes de Conversão do Período</t>
  </si>
  <si>
    <t>5.05.03</t>
  </si>
  <si>
    <t>Reclassificações para o Resultado</t>
  </si>
  <si>
    <t>5.05.03.01</t>
  </si>
  <si>
    <t>5.06</t>
  </si>
  <si>
    <t>Mutações Internas do Patrimônio Líquido</t>
  </si>
  <si>
    <t>5.06.01</t>
  </si>
  <si>
    <t>Constituição de Reservas</t>
  </si>
  <si>
    <t>5.06.02</t>
  </si>
  <si>
    <t>Realização da Reserva Reavaliação</t>
  </si>
  <si>
    <t>5.06.03</t>
  </si>
  <si>
    <t>Tributos sobre a Realização da Reserva de Reavaliação</t>
  </si>
  <si>
    <t>5.07</t>
  </si>
  <si>
    <t>Saldos Finais</t>
  </si>
  <si>
    <t>Ações em Tesouraria Canceladas</t>
  </si>
  <si>
    <t>5.04.11</t>
  </si>
  <si>
    <t>Equiv. Patrim. s/Result. Abrang. Coligadas</t>
  </si>
  <si>
    <t>Check Saldo Final</t>
  </si>
  <si>
    <t>5.04.12</t>
  </si>
  <si>
    <t>Capital Social Integralizado</t>
  </si>
  <si>
    <t>Reservas de Capital, Opções Outorgadas e Ações em Tesouraria</t>
  </si>
  <si>
    <t>Reservas de Lucro</t>
  </si>
  <si>
    <t>Lucros ou Prejuízos Acumulados</t>
  </si>
  <si>
    <t>Patrimônio Líquido</t>
  </si>
  <si>
    <t>Patrimônio Líquido Consolidado</t>
  </si>
  <si>
    <t>Ajustes de Avaliação Patrimonial</t>
  </si>
  <si>
    <t>Código da Conta</t>
  </si>
  <si>
    <t>Participação dos Não Controladores</t>
  </si>
  <si>
    <t>Dividendo Excedente ao Mínimo Obrigatório do Exercício Anterior</t>
  </si>
  <si>
    <t>Redução da Participação de Acionistas não Controladores</t>
  </si>
  <si>
    <t>DF Ind. - DMPL - 31/12/2016</t>
  </si>
  <si>
    <t>Reservas 
de Capital</t>
  </si>
  <si>
    <t>Reservas de Lucros Integralizadas</t>
  </si>
  <si>
    <t>Reservas de Lucros a Integralizar</t>
  </si>
  <si>
    <t>Dividendos e Juros sobre o Capital Próprio não Reclamados</t>
  </si>
  <si>
    <t>Dividendos e Juros sobre o Capital Próprio do Exercício Anterior</t>
  </si>
  <si>
    <t>Dividendos e Juros sobre o Capital Próprio do Exercício</t>
  </si>
  <si>
    <t>ITR Consolidado</t>
  </si>
  <si>
    <t>5.04.13</t>
  </si>
  <si>
    <t>5.04.14</t>
  </si>
  <si>
    <t>5.04.18</t>
  </si>
  <si>
    <t xml:space="preserve">Redução da Participação de Acionistas não Controladores </t>
  </si>
  <si>
    <t>linha nova</t>
  </si>
  <si>
    <t>Demonstração das Mutações do Patrimônio Líquido Individual e Consolidado (Nota 17)</t>
  </si>
  <si>
    <t>Saldo em 01/01/2018</t>
  </si>
  <si>
    <t>Aumento de Participação de Acionistas Não Controladores</t>
  </si>
  <si>
    <t>Saldo em 30/06/2018</t>
  </si>
  <si>
    <t>Saldo em 01/01/2019</t>
  </si>
  <si>
    <t>Saldo em 30/06/2019</t>
  </si>
  <si>
    <t>DF Ind. - DMPL - 31/12/2017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</si>
</sst>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_(&quot;R$ &quot;* #,##0.00_);_(&quot;R$ &quot;* \(#,##0.00\);_(&quot;R$ &quot;* &quot;-&quot;??_);_(@_)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indexed="9"/>
      <name val="Arial"/>
      <family val="2"/>
    </font>
    <font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indexed="9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rgb="FF000080"/>
      <name val="Arial"/>
      <family val="2"/>
    </font>
    <font>
      <sz val="10"/>
      <color rgb="FF000080"/>
      <name val="Arial"/>
      <family val="2"/>
    </font>
    <font>
      <i/>
      <sz val="8"/>
      <color rgb="FF262626"/>
      <name val="Arial"/>
      <family val="2"/>
    </font>
    <font>
      <b/>
      <sz val="10"/>
      <color rgb="FF262626"/>
      <name val="Arial"/>
      <family val="2"/>
    </font>
    <font>
      <sz val="10"/>
      <color rgb="FF262626"/>
      <name val="Arial"/>
      <family val="2"/>
    </font>
    <font>
      <b/>
      <sz val="10"/>
      <color rgb="FF1F4E78"/>
      <name val="Arial"/>
      <family val="2"/>
    </font>
    <font>
      <sz val="11"/>
      <name val="Calibri"/>
      <family val="2"/>
      <scheme val="minor"/>
    </font>
  </fonts>
  <fills count="5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66FF"/>
        <bgColor indexed="64"/>
      </patternFill>
    </fill>
    <fill>
      <patternFill patternType="solid">
        <fgColor theme="3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 style="medium">
        <color rgb="FF305496"/>
      </bottom>
      <diagonal/>
    </border>
    <border>
      <left/>
      <right/>
      <top style="thin">
        <color rgb="FF808080"/>
      </top>
      <bottom/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/>
      <bottom style="medium">
        <color rgb="FF305496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theme="0" tint="-0.24994659260841701"/>
      </top>
      <bottom/>
      <diagonal/>
    </border>
    <border>
      <left/>
      <right/>
      <top/>
      <bottom style="medium">
        <color auto="1"/>
      </bottom>
      <diagonal/>
    </border>
  </borders>
  <cellStyleXfs count="9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164" fontId="17" fillId="0" borderId="0" applyFon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4" fillId="7" borderId="1" applyNumberFormat="0" applyAlignment="0" applyProtection="0"/>
    <xf numFmtId="0" fontId="15" fillId="3" borderId="0" applyNumberFormat="0" applyBorder="0" applyAlignment="0" applyProtection="0"/>
    <xf numFmtId="0" fontId="16" fillId="22" borderId="0" applyNumberFormat="0" applyBorder="0" applyAlignment="0" applyProtection="0"/>
    <xf numFmtId="0" fontId="17" fillId="0" borderId="0"/>
    <xf numFmtId="0" fontId="17" fillId="0" borderId="0">
      <alignment vertical="top"/>
    </xf>
    <xf numFmtId="0" fontId="17" fillId="23" borderId="4" applyNumberFormat="0" applyFont="0" applyAlignment="0" applyProtection="0"/>
    <xf numFmtId="0" fontId="18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4" fillId="0" borderId="8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7" fillId="0" borderId="0"/>
    <xf numFmtId="164" fontId="47" fillId="0" borderId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2" applyNumberFormat="0" applyFill="0" applyAlignment="0" applyProtection="0"/>
    <xf numFmtId="0" fontId="32" fillId="0" borderId="13" applyNumberFormat="0" applyFill="0" applyAlignment="0" applyProtection="0"/>
    <xf numFmtId="0" fontId="33" fillId="0" borderId="14" applyNumberFormat="0" applyFill="0" applyAlignment="0" applyProtection="0"/>
    <xf numFmtId="0" fontId="33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5" fillId="26" borderId="0" applyNumberFormat="0" applyBorder="0" applyAlignment="0" applyProtection="0"/>
    <xf numFmtId="0" fontId="36" fillId="27" borderId="0" applyNumberFormat="0" applyBorder="0" applyAlignment="0" applyProtection="0"/>
    <xf numFmtId="0" fontId="37" fillId="28" borderId="15" applyNumberFormat="0" applyAlignment="0" applyProtection="0"/>
    <xf numFmtId="0" fontId="38" fillId="29" borderId="16" applyNumberFormat="0" applyAlignment="0" applyProtection="0"/>
    <xf numFmtId="0" fontId="39" fillId="29" borderId="15" applyNumberFormat="0" applyAlignment="0" applyProtection="0"/>
    <xf numFmtId="0" fontId="40" fillId="0" borderId="17" applyNumberFormat="0" applyFill="0" applyAlignment="0" applyProtection="0"/>
    <xf numFmtId="0" fontId="41" fillId="30" borderId="18" applyNumberFormat="0" applyAlignment="0" applyProtection="0"/>
    <xf numFmtId="0" fontId="42" fillId="0" borderId="0" applyNumberFormat="0" applyFill="0" applyBorder="0" applyAlignment="0" applyProtection="0"/>
    <xf numFmtId="0" fontId="7" fillId="31" borderId="19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0" applyNumberFormat="0" applyFill="0" applyAlignment="0" applyProtection="0"/>
    <xf numFmtId="0" fontId="45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4" borderId="0" applyNumberFormat="0" applyBorder="0" applyAlignment="0" applyProtection="0"/>
    <xf numFmtId="0" fontId="45" fillId="35" borderId="0" applyNumberFormat="0" applyBorder="0" applyAlignment="0" applyProtection="0"/>
    <xf numFmtId="0" fontId="45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45" fillId="39" borderId="0" applyNumberFormat="0" applyBorder="0" applyAlignment="0" applyProtection="0"/>
    <xf numFmtId="0" fontId="45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45" fillId="43" borderId="0" applyNumberFormat="0" applyBorder="0" applyAlignment="0" applyProtection="0"/>
    <xf numFmtId="0" fontId="45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45" fillId="51" borderId="0" applyNumberFormat="0" applyBorder="0" applyAlignment="0" applyProtection="0"/>
    <xf numFmtId="0" fontId="45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45" fillId="55" borderId="0" applyNumberFormat="0" applyBorder="0" applyAlignment="0" applyProtection="0"/>
    <xf numFmtId="0" fontId="8" fillId="0" borderId="0"/>
    <xf numFmtId="164" fontId="48" fillId="0" borderId="0" applyFill="0" applyBorder="0" applyAlignment="0" applyProtection="0"/>
    <xf numFmtId="0" fontId="54" fillId="0" borderId="0">
      <alignment vertical="top"/>
    </xf>
    <xf numFmtId="38" fontId="29" fillId="0" borderId="0"/>
    <xf numFmtId="0" fontId="55" fillId="0" borderId="0">
      <alignment vertical="top"/>
    </xf>
    <xf numFmtId="166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6" fillId="0" borderId="0"/>
    <xf numFmtId="0" fontId="4" fillId="0" borderId="0"/>
  </cellStyleXfs>
  <cellXfs count="103">
    <xf numFmtId="0" fontId="0" fillId="0" borderId="0" xfId="0"/>
    <xf numFmtId="165" fontId="26" fillId="0" borderId="0" xfId="23" applyNumberFormat="1" applyFont="1" applyFill="1" applyAlignment="1"/>
    <xf numFmtId="0" fontId="26" fillId="0" borderId="0" xfId="34" applyFont="1" applyFill="1" applyAlignment="1"/>
    <xf numFmtId="0" fontId="46" fillId="56" borderId="0" xfId="45" applyNumberFormat="1" applyFont="1" applyFill="1" applyBorder="1" applyAlignment="1" applyProtection="1">
      <alignment horizontal="center"/>
    </xf>
    <xf numFmtId="14" fontId="48" fillId="0" borderId="0" xfId="45" applyNumberFormat="1" applyFont="1" applyFill="1" applyBorder="1" applyAlignment="1" applyProtection="1">
      <alignment horizontal="center"/>
    </xf>
    <xf numFmtId="0" fontId="48" fillId="0" borderId="0" xfId="45" applyNumberFormat="1" applyFont="1" applyFill="1" applyBorder="1" applyAlignment="1" applyProtection="1"/>
    <xf numFmtId="164" fontId="48" fillId="0" borderId="0" xfId="46" applyNumberFormat="1" applyFont="1"/>
    <xf numFmtId="0" fontId="49" fillId="0" borderId="0" xfId="45" applyFont="1"/>
    <xf numFmtId="164" fontId="49" fillId="0" borderId="0" xfId="45" applyNumberFormat="1" applyFont="1"/>
    <xf numFmtId="0" fontId="50" fillId="0" borderId="0" xfId="45" applyFont="1"/>
    <xf numFmtId="164" fontId="50" fillId="0" borderId="0" xfId="45" applyNumberFormat="1" applyFont="1"/>
    <xf numFmtId="0" fontId="49" fillId="24" borderId="0" xfId="45" applyFont="1" applyFill="1"/>
    <xf numFmtId="164" fontId="49" fillId="24" borderId="0" xfId="45" applyNumberFormat="1" applyFont="1" applyFill="1"/>
    <xf numFmtId="164" fontId="48" fillId="0" borderId="0" xfId="46" applyFont="1"/>
    <xf numFmtId="0" fontId="48" fillId="0" borderId="0" xfId="0" applyFont="1"/>
    <xf numFmtId="14" fontId="53" fillId="0" borderId="0" xfId="45" applyNumberFormat="1" applyFont="1" applyFill="1" applyBorder="1" applyAlignment="1" applyProtection="1">
      <alignment horizontal="center"/>
    </xf>
    <xf numFmtId="14" fontId="26" fillId="0" borderId="0" xfId="88" applyNumberFormat="1" applyFont="1" applyFill="1" applyBorder="1" applyAlignment="1" applyProtection="1">
      <alignment horizontal="center"/>
    </xf>
    <xf numFmtId="0" fontId="8" fillId="0" borderId="0" xfId="88"/>
    <xf numFmtId="0" fontId="51" fillId="56" borderId="0" xfId="88" applyNumberFormat="1" applyFont="1" applyFill="1" applyBorder="1" applyAlignment="1" applyProtection="1">
      <alignment horizontal="center"/>
    </xf>
    <xf numFmtId="14" fontId="26" fillId="0" borderId="0" xfId="88" applyNumberFormat="1" applyFont="1" applyFill="1" applyBorder="1" applyAlignment="1" applyProtection="1"/>
    <xf numFmtId="0" fontId="26" fillId="0" borderId="0" xfId="88" applyNumberFormat="1" applyFont="1" applyFill="1" applyBorder="1" applyAlignment="1" applyProtection="1"/>
    <xf numFmtId="164" fontId="26" fillId="0" borderId="0" xfId="89" applyNumberFormat="1" applyFont="1"/>
    <xf numFmtId="164" fontId="52" fillId="0" borderId="0" xfId="88" applyNumberFormat="1" applyFont="1"/>
    <xf numFmtId="0" fontId="26" fillId="24" borderId="0" xfId="88" applyNumberFormat="1" applyFont="1" applyFill="1" applyBorder="1" applyAlignment="1" applyProtection="1"/>
    <xf numFmtId="164" fontId="26" fillId="24" borderId="0" xfId="89" applyNumberFormat="1" applyFont="1" applyFill="1"/>
    <xf numFmtId="0" fontId="27" fillId="0" borderId="0" xfId="88" applyNumberFormat="1" applyFont="1" applyFill="1" applyBorder="1" applyAlignment="1" applyProtection="1"/>
    <xf numFmtId="164" fontId="27" fillId="0" borderId="0" xfId="89" applyNumberFormat="1" applyFont="1"/>
    <xf numFmtId="0" fontId="17" fillId="0" borderId="0" xfId="34" applyFont="1" applyFill="1" applyAlignment="1"/>
    <xf numFmtId="0" fontId="27" fillId="0" borderId="0" xfId="34" applyFont="1" applyFill="1" applyBorder="1" applyAlignment="1"/>
    <xf numFmtId="0" fontId="27" fillId="0" borderId="0" xfId="34" applyFont="1" applyFill="1" applyAlignment="1"/>
    <xf numFmtId="0" fontId="56" fillId="0" borderId="0" xfId="34" applyNumberFormat="1" applyFont="1" applyFill="1" applyAlignment="1"/>
    <xf numFmtId="0" fontId="57" fillId="0" borderId="0" xfId="34" applyNumberFormat="1" applyFont="1" applyFill="1" applyAlignment="1"/>
    <xf numFmtId="0" fontId="26" fillId="0" borderId="21" xfId="34" applyFont="1" applyFill="1" applyBorder="1" applyAlignment="1"/>
    <xf numFmtId="0" fontId="17" fillId="0" borderId="21" xfId="34" applyFont="1" applyFill="1" applyBorder="1" applyAlignment="1"/>
    <xf numFmtId="0" fontId="58" fillId="0" borderId="0" xfId="34" applyFont="1" applyFill="1" applyAlignment="1"/>
    <xf numFmtId="165" fontId="59" fillId="0" borderId="0" xfId="23" applyNumberFormat="1" applyFont="1" applyFill="1" applyBorder="1" applyAlignment="1"/>
    <xf numFmtId="165" fontId="60" fillId="0" borderId="0" xfId="23" applyNumberFormat="1" applyFont="1" applyFill="1" applyBorder="1" applyAlignment="1"/>
    <xf numFmtId="0" fontId="60" fillId="0" borderId="0" xfId="33" applyFont="1" applyFill="1" applyBorder="1"/>
    <xf numFmtId="0" fontId="60" fillId="0" borderId="10" xfId="33" applyFont="1" applyFill="1" applyBorder="1"/>
    <xf numFmtId="0" fontId="60" fillId="0" borderId="0" xfId="34" applyFont="1" applyFill="1" applyAlignment="1"/>
    <xf numFmtId="0" fontId="61" fillId="0" borderId="25" xfId="34" applyFont="1" applyFill="1" applyBorder="1" applyAlignment="1">
      <alignment horizontal="center" vertical="center" wrapText="1"/>
    </xf>
    <xf numFmtId="0" fontId="28" fillId="0" borderId="0" xfId="34" applyFont="1" applyFill="1" applyAlignment="1">
      <alignment horizontal="justify" vertical="justify"/>
    </xf>
    <xf numFmtId="0" fontId="58" fillId="0" borderId="0" xfId="34" applyFont="1" applyFill="1" applyAlignment="1">
      <alignment vertical="top"/>
    </xf>
    <xf numFmtId="0" fontId="28" fillId="0" borderId="0" xfId="34" applyFont="1" applyFill="1" applyAlignment="1">
      <alignment vertical="center"/>
    </xf>
    <xf numFmtId="14" fontId="59" fillId="57" borderId="21" xfId="33" applyNumberFormat="1" applyFont="1" applyFill="1" applyBorder="1"/>
    <xf numFmtId="0" fontId="59" fillId="57" borderId="21" xfId="33" quotePrefix="1" applyFont="1" applyFill="1" applyBorder="1" applyAlignment="1">
      <alignment horizontal="left" wrapText="1"/>
    </xf>
    <xf numFmtId="165" fontId="59" fillId="57" borderId="21" xfId="23" applyNumberFormat="1" applyFont="1" applyFill="1" applyBorder="1" applyAlignment="1"/>
    <xf numFmtId="14" fontId="59" fillId="57" borderId="22" xfId="33" applyNumberFormat="1" applyFont="1" applyFill="1" applyBorder="1"/>
    <xf numFmtId="0" fontId="59" fillId="57" borderId="22" xfId="33" quotePrefix="1" applyFont="1" applyFill="1" applyBorder="1" applyAlignment="1">
      <alignment horizontal="left" wrapText="1"/>
    </xf>
    <xf numFmtId="165" fontId="59" fillId="57" borderId="22" xfId="23" applyNumberFormat="1" applyFont="1" applyFill="1" applyBorder="1" applyAlignment="1"/>
    <xf numFmtId="0" fontId="17" fillId="0" borderId="0" xfId="0" applyFont="1"/>
    <xf numFmtId="0" fontId="6" fillId="0" borderId="0" xfId="96"/>
    <xf numFmtId="0" fontId="44" fillId="0" borderId="0" xfId="96" applyFont="1"/>
    <xf numFmtId="0" fontId="44" fillId="0" borderId="0" xfId="96" applyFont="1" applyAlignment="1">
      <alignment wrapText="1"/>
    </xf>
    <xf numFmtId="0" fontId="44" fillId="0" borderId="0" xfId="96" applyFont="1" applyAlignment="1">
      <alignment vertical="center"/>
    </xf>
    <xf numFmtId="165" fontId="44" fillId="0" borderId="0" xfId="96" applyNumberFormat="1" applyFont="1"/>
    <xf numFmtId="165" fontId="6" fillId="0" borderId="0" xfId="96" applyNumberFormat="1"/>
    <xf numFmtId="0" fontId="44" fillId="0" borderId="26" xfId="96" applyFont="1" applyBorder="1" applyAlignment="1">
      <alignment vertical="center"/>
    </xf>
    <xf numFmtId="0" fontId="44" fillId="0" borderId="26" xfId="96" applyFont="1" applyBorder="1" applyAlignment="1">
      <alignment horizontal="center" vertical="center" wrapText="1"/>
    </xf>
    <xf numFmtId="0" fontId="6" fillId="0" borderId="0" xfId="96" applyAlignment="1">
      <alignment wrapText="1"/>
    </xf>
    <xf numFmtId="0" fontId="44" fillId="0" borderId="26" xfId="96" applyFont="1" applyBorder="1" applyAlignment="1">
      <alignment vertical="center" wrapText="1"/>
    </xf>
    <xf numFmtId="165" fontId="44" fillId="0" borderId="0" xfId="96" applyNumberFormat="1" applyFont="1" applyAlignment="1">
      <alignment horizontal="center" vertical="center"/>
    </xf>
    <xf numFmtId="165" fontId="6" fillId="0" borderId="0" xfId="96" applyNumberFormat="1" applyAlignment="1">
      <alignment horizontal="center" vertical="center"/>
    </xf>
    <xf numFmtId="0" fontId="5" fillId="0" borderId="0" xfId="96" applyFont="1"/>
    <xf numFmtId="0" fontId="61" fillId="0" borderId="25" xfId="34" applyFont="1" applyFill="1" applyBorder="1" applyAlignment="1">
      <alignment horizontal="center" vertical="center" wrapText="1"/>
    </xf>
    <xf numFmtId="0" fontId="6" fillId="0" borderId="0" xfId="96" applyAlignment="1"/>
    <xf numFmtId="165" fontId="27" fillId="0" borderId="0" xfId="34" applyNumberFormat="1" applyFont="1" applyFill="1" applyAlignment="1"/>
    <xf numFmtId="165" fontId="27" fillId="0" borderId="0" xfId="34" applyNumberFormat="1" applyFont="1" applyFill="1" applyBorder="1" applyAlignment="1"/>
    <xf numFmtId="165" fontId="26" fillId="0" borderId="0" xfId="34" applyNumberFormat="1" applyFont="1" applyFill="1" applyAlignment="1"/>
    <xf numFmtId="0" fontId="60" fillId="0" borderId="10" xfId="33" applyFont="1" applyFill="1" applyBorder="1"/>
    <xf numFmtId="0" fontId="60" fillId="0" borderId="27" xfId="33" applyFont="1" applyFill="1" applyBorder="1"/>
    <xf numFmtId="165" fontId="6" fillId="0" borderId="0" xfId="96" applyNumberFormat="1" applyFill="1" applyAlignment="1">
      <alignment horizontal="center" vertical="center"/>
    </xf>
    <xf numFmtId="0" fontId="3" fillId="0" borderId="0" xfId="96" applyFont="1"/>
    <xf numFmtId="0" fontId="44" fillId="0" borderId="0" xfId="96" applyFont="1" applyAlignment="1">
      <alignment vertical="center" wrapText="1"/>
    </xf>
    <xf numFmtId="0" fontId="2" fillId="0" borderId="0" xfId="96" applyFont="1"/>
    <xf numFmtId="0" fontId="2" fillId="0" borderId="0" xfId="96" applyFont="1" applyAlignment="1">
      <alignment wrapText="1"/>
    </xf>
    <xf numFmtId="0" fontId="28" fillId="0" borderId="0" xfId="0" applyFont="1"/>
    <xf numFmtId="165" fontId="6" fillId="24" borderId="0" xfId="96" applyNumberFormat="1" applyFill="1" applyAlignment="1">
      <alignment horizontal="center" vertical="center"/>
    </xf>
    <xf numFmtId="0" fontId="2" fillId="24" borderId="0" xfId="96" applyFont="1" applyFill="1"/>
    <xf numFmtId="0" fontId="2" fillId="24" borderId="0" xfId="96" applyFont="1" applyFill="1" applyAlignment="1">
      <alignment wrapText="1"/>
    </xf>
    <xf numFmtId="0" fontId="17" fillId="24" borderId="0" xfId="0" applyFont="1" applyFill="1"/>
    <xf numFmtId="165" fontId="62" fillId="0" borderId="0" xfId="96" applyNumberFormat="1" applyFont="1" applyFill="1" applyAlignment="1">
      <alignment horizontal="center" vertical="center"/>
    </xf>
    <xf numFmtId="165" fontId="1" fillId="0" borderId="0" xfId="96" applyNumberFormat="1" applyFont="1"/>
    <xf numFmtId="0" fontId="60" fillId="0" borderId="10" xfId="33" applyFont="1" applyFill="1" applyBorder="1"/>
    <xf numFmtId="0" fontId="60" fillId="0" borderId="10" xfId="33" applyFont="1" applyFill="1" applyBorder="1"/>
    <xf numFmtId="14" fontId="59" fillId="0" borderId="21" xfId="33" applyNumberFormat="1" applyFont="1" applyFill="1" applyBorder="1"/>
    <xf numFmtId="0" fontId="59" fillId="0" borderId="21" xfId="33" quotePrefix="1" applyFont="1" applyFill="1" applyBorder="1" applyAlignment="1">
      <alignment horizontal="left" wrapText="1"/>
    </xf>
    <xf numFmtId="165" fontId="59" fillId="0" borderId="21" xfId="23" applyNumberFormat="1" applyFont="1" applyFill="1" applyBorder="1" applyAlignment="1"/>
    <xf numFmtId="14" fontId="59" fillId="0" borderId="22" xfId="33" applyNumberFormat="1" applyFont="1" applyFill="1" applyBorder="1"/>
    <xf numFmtId="0" fontId="59" fillId="0" borderId="22" xfId="33" quotePrefix="1" applyFont="1" applyFill="1" applyBorder="1" applyAlignment="1">
      <alignment horizontal="left" wrapText="1"/>
    </xf>
    <xf numFmtId="165" fontId="59" fillId="0" borderId="22" xfId="23" applyNumberFormat="1" applyFont="1" applyFill="1" applyBorder="1" applyAlignment="1"/>
    <xf numFmtId="0" fontId="60" fillId="0" borderId="10" xfId="33" applyFont="1" applyFill="1" applyBorder="1" applyAlignment="1">
      <alignment horizontal="left"/>
    </xf>
    <xf numFmtId="0" fontId="60" fillId="0" borderId="10" xfId="33" applyFont="1" applyFill="1" applyBorder="1"/>
    <xf numFmtId="0" fontId="60" fillId="0" borderId="11" xfId="33" applyFont="1" applyFill="1" applyBorder="1" applyAlignment="1">
      <alignment horizontal="left"/>
    </xf>
    <xf numFmtId="14" fontId="59" fillId="0" borderId="10" xfId="33" applyNumberFormat="1" applyFont="1" applyFill="1" applyBorder="1"/>
    <xf numFmtId="0" fontId="59" fillId="0" borderId="10" xfId="33" applyFont="1" applyFill="1" applyBorder="1"/>
    <xf numFmtId="0" fontId="61" fillId="0" borderId="23" xfId="34" applyFont="1" applyFill="1" applyBorder="1" applyAlignment="1">
      <alignment horizontal="center" vertical="center" wrapText="1"/>
    </xf>
    <xf numFmtId="0" fontId="61" fillId="0" borderId="25" xfId="34" applyFont="1" applyFill="1" applyBorder="1" applyAlignment="1">
      <alignment horizontal="center" vertical="center" wrapText="1"/>
    </xf>
    <xf numFmtId="0" fontId="61" fillId="0" borderId="24" xfId="34" applyFont="1" applyFill="1" applyBorder="1" applyAlignment="1">
      <alignment horizontal="center" vertical="center" wrapText="1"/>
    </xf>
    <xf numFmtId="0" fontId="61" fillId="0" borderId="24" xfId="34" applyFont="1" applyFill="1" applyBorder="1" applyAlignment="1">
      <alignment horizontal="center" vertical="center"/>
    </xf>
    <xf numFmtId="0" fontId="61" fillId="0" borderId="23" xfId="34" applyFont="1" applyFill="1" applyBorder="1" applyAlignment="1">
      <alignment horizontal="center"/>
    </xf>
    <xf numFmtId="0" fontId="61" fillId="0" borderId="25" xfId="34" applyFont="1" applyFill="1" applyBorder="1" applyAlignment="1">
      <alignment horizontal="center"/>
    </xf>
    <xf numFmtId="0" fontId="44" fillId="24" borderId="28" xfId="96" applyFont="1" applyFill="1" applyBorder="1" applyAlignment="1">
      <alignment horizontal="center"/>
    </xf>
  </cellXfs>
  <cellStyles count="98">
    <cellStyle name="20% - Cor1" xfId="1" builtinId="30" customBuiltin="1"/>
    <cellStyle name="20% - Cor2" xfId="2" builtinId="34" customBuiltin="1"/>
    <cellStyle name="20% - Cor3" xfId="3" builtinId="38" customBuiltin="1"/>
    <cellStyle name="20% - Cor4" xfId="4" builtinId="42" customBuiltin="1"/>
    <cellStyle name="20% - Cor5" xfId="5" builtinId="46" customBuiltin="1"/>
    <cellStyle name="20% - Cor6" xfId="6" builtinId="50" customBuiltin="1"/>
    <cellStyle name="20% - Ênfase1 2" xfId="65" xr:uid="{00000000-0005-0000-0000-000001000000}"/>
    <cellStyle name="20% - Ênfase2 2" xfId="69" xr:uid="{00000000-0005-0000-0000-000003000000}"/>
    <cellStyle name="20% - Ênfase3 2" xfId="73" xr:uid="{00000000-0005-0000-0000-000005000000}"/>
    <cellStyle name="20% - Ênfase4 2" xfId="77" xr:uid="{00000000-0005-0000-0000-000007000000}"/>
    <cellStyle name="20% - Ênfase5 2" xfId="81" xr:uid="{00000000-0005-0000-0000-000009000000}"/>
    <cellStyle name="20% - Ênfase6 2" xfId="85" xr:uid="{00000000-0005-0000-0000-00000B000000}"/>
    <cellStyle name="40% - Cor1" xfId="7" builtinId="31" customBuiltin="1"/>
    <cellStyle name="40% - Cor2" xfId="8" builtinId="35" customBuiltin="1"/>
    <cellStyle name="40% - Cor3" xfId="9" builtinId="39" customBuiltin="1"/>
    <cellStyle name="40% - Cor4" xfId="10" builtinId="43" customBuiltin="1"/>
    <cellStyle name="40% - Cor5" xfId="11" builtinId="47" customBuiltin="1"/>
    <cellStyle name="40% - Cor6" xfId="12" builtinId="51" customBuiltin="1"/>
    <cellStyle name="40% - Ênfase1 2" xfId="66" xr:uid="{00000000-0005-0000-0000-00000D000000}"/>
    <cellStyle name="40% - Ênfase2 2" xfId="70" xr:uid="{00000000-0005-0000-0000-00000F000000}"/>
    <cellStyle name="40% - Ênfase3 2" xfId="74" xr:uid="{00000000-0005-0000-0000-000011000000}"/>
    <cellStyle name="40% - Ênfase4 2" xfId="78" xr:uid="{00000000-0005-0000-0000-000013000000}"/>
    <cellStyle name="40% - Ênfase5 2" xfId="82" xr:uid="{00000000-0005-0000-0000-000015000000}"/>
    <cellStyle name="40% - Ênfase6 2" xfId="86" xr:uid="{00000000-0005-0000-0000-000017000000}"/>
    <cellStyle name="60% - Cor1" xfId="13" builtinId="32" customBuiltin="1"/>
    <cellStyle name="60% - Cor2" xfId="14" builtinId="36" customBuiltin="1"/>
    <cellStyle name="60% - Cor3" xfId="15" builtinId="40" customBuiltin="1"/>
    <cellStyle name="60% - Cor4" xfId="16" builtinId="44" customBuiltin="1"/>
    <cellStyle name="60% - Cor5" xfId="17" builtinId="48" customBuiltin="1"/>
    <cellStyle name="60% - Cor6" xfId="18" builtinId="52" customBuiltin="1"/>
    <cellStyle name="60% - Ênfase1 2" xfId="67" xr:uid="{00000000-0005-0000-0000-000019000000}"/>
    <cellStyle name="60% - Ênfase2 2" xfId="71" xr:uid="{00000000-0005-0000-0000-00001B000000}"/>
    <cellStyle name="60% - Ênfase3 2" xfId="75" xr:uid="{00000000-0005-0000-0000-00001D000000}"/>
    <cellStyle name="60% - Ênfase4 2" xfId="79" xr:uid="{00000000-0005-0000-0000-00001F000000}"/>
    <cellStyle name="60% - Ênfase5 2" xfId="83" xr:uid="{00000000-0005-0000-0000-000021000000}"/>
    <cellStyle name="60% - Ênfase6 2" xfId="87" xr:uid="{00000000-0005-0000-0000-000023000000}"/>
    <cellStyle name="Bom 2" xfId="52" xr:uid="{00000000-0005-0000-0000-000025000000}"/>
    <cellStyle name="Cabeçalho 1" xfId="40" builtinId="16" customBuiltin="1"/>
    <cellStyle name="Cabeçalho 2" xfId="41" builtinId="17" customBuiltin="1"/>
    <cellStyle name="Cabeçalho 3" xfId="42" builtinId="18" customBuiltin="1"/>
    <cellStyle name="Cabeçalho 4" xfId="43" builtinId="19" customBuiltin="1"/>
    <cellStyle name="Cálculo" xfId="20" builtinId="22" customBuiltin="1"/>
    <cellStyle name="Cálculo 2" xfId="57" xr:uid="{00000000-0005-0000-0000-000027000000}"/>
    <cellStyle name="Célula de Verificação 2" xfId="59" xr:uid="{00000000-0005-0000-0000-000029000000}"/>
    <cellStyle name="Célula Ligada" xfId="22" builtinId="24" customBuiltin="1"/>
    <cellStyle name="Célula Vinculada 2" xfId="58" xr:uid="{00000000-0005-0000-0000-00002B000000}"/>
    <cellStyle name="Comma 3" xfId="23" xr:uid="{00000000-0005-0000-0000-00002C000000}"/>
    <cellStyle name="Cor1" xfId="24" builtinId="29" customBuiltin="1"/>
    <cellStyle name="Cor2" xfId="25" builtinId="33" customBuiltin="1"/>
    <cellStyle name="Cor3" xfId="26" builtinId="37" customBuiltin="1"/>
    <cellStyle name="Cor4" xfId="27" builtinId="41" customBuiltin="1"/>
    <cellStyle name="Cor5" xfId="28" builtinId="45" customBuiltin="1"/>
    <cellStyle name="Cor6" xfId="29" builtinId="49" customBuiltin="1"/>
    <cellStyle name="Correto" xfId="19" builtinId="26" customBuiltin="1"/>
    <cellStyle name="DC_OBSERVACAO" xfId="91" xr:uid="{00000000-0005-0000-0000-00002D000000}"/>
    <cellStyle name="Ênfase1 2" xfId="64" xr:uid="{00000000-0005-0000-0000-00002F000000}"/>
    <cellStyle name="Ênfase2 2" xfId="68" xr:uid="{00000000-0005-0000-0000-000031000000}"/>
    <cellStyle name="Ênfase3 2" xfId="72" xr:uid="{00000000-0005-0000-0000-000033000000}"/>
    <cellStyle name="Ênfase4 2" xfId="76" xr:uid="{00000000-0005-0000-0000-000035000000}"/>
    <cellStyle name="Ênfase5 2" xfId="80" xr:uid="{00000000-0005-0000-0000-000037000000}"/>
    <cellStyle name="Ênfase6 2" xfId="84" xr:uid="{00000000-0005-0000-0000-000039000000}"/>
    <cellStyle name="Entrada" xfId="30" builtinId="20" customBuiltin="1"/>
    <cellStyle name="Entrada 2" xfId="55" xr:uid="{00000000-0005-0000-0000-00003B000000}"/>
    <cellStyle name="Estilo 1" xfId="92" xr:uid="{00000000-0005-0000-0000-00003C000000}"/>
    <cellStyle name="Incorreto" xfId="31" builtinId="27" customBuiltin="1"/>
    <cellStyle name="Incorreto 2" xfId="53" xr:uid="{00000000-0005-0000-0000-00003E000000}"/>
    <cellStyle name="Moeda 2" xfId="93" xr:uid="{00000000-0005-0000-0000-00003F000000}"/>
    <cellStyle name="Neutra 2" xfId="54" xr:uid="{00000000-0005-0000-0000-000041000000}"/>
    <cellStyle name="Neutro" xfId="32" builtinId="28" customBuiltin="1"/>
    <cellStyle name="Normal" xfId="0" builtinId="0"/>
    <cellStyle name="Normal 2" xfId="45" xr:uid="{00000000-0005-0000-0000-000043000000}"/>
    <cellStyle name="Normal 2 2" xfId="33" xr:uid="{00000000-0005-0000-0000-000044000000}"/>
    <cellStyle name="Normal 3" xfId="88" xr:uid="{00000000-0005-0000-0000-000045000000}"/>
    <cellStyle name="Normal 4" xfId="34" xr:uid="{00000000-0005-0000-0000-000046000000}"/>
    <cellStyle name="Normal 5" xfId="90" xr:uid="{00000000-0005-0000-0000-000047000000}"/>
    <cellStyle name="Normal 6" xfId="96" xr:uid="{00000000-0005-0000-0000-000048000000}"/>
    <cellStyle name="Normal 7" xfId="97" xr:uid="{00000000-0005-0000-0000-000049000000}"/>
    <cellStyle name="Nota" xfId="35" builtinId="10" customBuiltin="1"/>
    <cellStyle name="Nota 2" xfId="61" xr:uid="{00000000-0005-0000-0000-00004B000000}"/>
    <cellStyle name="Saída" xfId="36" builtinId="21" customBuiltin="1"/>
    <cellStyle name="Saída 2" xfId="56" xr:uid="{00000000-0005-0000-0000-00004D000000}"/>
    <cellStyle name="Separador de milhares 2" xfId="46" xr:uid="{00000000-0005-0000-0000-00004E000000}"/>
    <cellStyle name="Separador de milhares 3" xfId="89" xr:uid="{00000000-0005-0000-0000-00004F000000}"/>
    <cellStyle name="Separador de milhares 4" xfId="94" xr:uid="{00000000-0005-0000-0000-000050000000}"/>
    <cellStyle name="Texto de Aviso" xfId="37" builtinId="11" customBuiltin="1"/>
    <cellStyle name="Texto de Aviso 2" xfId="60" xr:uid="{00000000-0005-0000-0000-000052000000}"/>
    <cellStyle name="Texto Explicativo" xfId="38" builtinId="53" customBuiltin="1"/>
    <cellStyle name="Texto Explicativo 2" xfId="62" xr:uid="{00000000-0005-0000-0000-000054000000}"/>
    <cellStyle name="Título" xfId="39" builtinId="15" customBuiltin="1"/>
    <cellStyle name="Título 1 2" xfId="48" xr:uid="{00000000-0005-0000-0000-000057000000}"/>
    <cellStyle name="Título 2 2" xfId="49" xr:uid="{00000000-0005-0000-0000-000059000000}"/>
    <cellStyle name="Título 3 2" xfId="50" xr:uid="{00000000-0005-0000-0000-00005B000000}"/>
    <cellStyle name="Título 4 2" xfId="51" xr:uid="{00000000-0005-0000-0000-00005D000000}"/>
    <cellStyle name="Título 5" xfId="47" xr:uid="{00000000-0005-0000-0000-00005E000000}"/>
    <cellStyle name="Total" xfId="44" builtinId="25" customBuiltin="1"/>
    <cellStyle name="Total 2" xfId="63" xr:uid="{00000000-0005-0000-0000-000060000000}"/>
    <cellStyle name="Verificar Célula" xfId="21" builtinId="23" customBuiltin="1"/>
    <cellStyle name="Vírgula 2" xfId="95" xr:uid="{00000000-0005-0000-0000-000061000000}"/>
  </cellStyles>
  <dxfs count="8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  <dxf>
      <font>
        <strike/>
        <color rgb="FFC00000"/>
      </font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FFFF"/>
      <color rgb="FF262626"/>
      <color rgb="FF305496"/>
      <color rgb="FF808080"/>
      <color rgb="FF1F4E78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862851</xdr:colOff>
      <xdr:row>5</xdr:row>
      <xdr:rowOff>103187</xdr:rowOff>
    </xdr:from>
    <xdr:to>
      <xdr:col>9</xdr:col>
      <xdr:colOff>923550</xdr:colOff>
      <xdr:row>6</xdr:row>
      <xdr:rowOff>67236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1048998" y="741922"/>
          <a:ext cx="60699" cy="154549"/>
        </a:xfrm>
        <a:prstGeom prst="rect">
          <a:avLst/>
        </a:prstGeom>
        <a:solidFill>
          <a:sysClr val="window" lastClr="FFFFFF"/>
        </a:solidFill>
        <a:ln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W55"/>
  <sheetViews>
    <sheetView showGridLines="0" tabSelected="1" zoomScale="85" zoomScaleNormal="85" zoomScaleSheetLayoutView="85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A6" sqref="A6:B7"/>
    </sheetView>
  </sheetViews>
  <sheetFormatPr defaultColWidth="9.140625" defaultRowHeight="11.25" x14ac:dyDescent="0.2"/>
  <cols>
    <col min="1" max="1" width="1.7109375" style="2" customWidth="1"/>
    <col min="2" max="2" width="64.28515625" style="2" customWidth="1"/>
    <col min="3" max="3" width="10.7109375" style="2" customWidth="1"/>
    <col min="4" max="5" width="12.7109375" style="2" customWidth="1"/>
    <col min="6" max="12" width="14.7109375" style="2" customWidth="1"/>
    <col min="13" max="13" width="12.7109375" style="2" customWidth="1"/>
    <col min="14" max="14" width="9.140625" style="2"/>
    <col min="15" max="15" width="8.85546875" style="2" bestFit="1" customWidth="1"/>
    <col min="16" max="16" width="9.85546875" style="2" bestFit="1" customWidth="1"/>
    <col min="17" max="16384" width="9.140625" style="2"/>
  </cols>
  <sheetData>
    <row r="2" spans="1:17" ht="12.75" x14ac:dyDescent="0.2">
      <c r="A2" s="30" t="s">
        <v>74</v>
      </c>
      <c r="B2" s="31"/>
      <c r="C2" s="31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7" ht="12.75" x14ac:dyDescent="0.2">
      <c r="A3" s="30" t="s">
        <v>172</v>
      </c>
      <c r="B3" s="31"/>
      <c r="C3" s="31"/>
      <c r="D3" s="27"/>
      <c r="E3" s="27"/>
      <c r="F3" s="27"/>
      <c r="G3" s="27"/>
      <c r="H3" s="27"/>
      <c r="I3" s="27"/>
      <c r="J3" s="27"/>
      <c r="K3" s="27"/>
      <c r="L3" s="27"/>
      <c r="M3" s="27"/>
    </row>
    <row r="4" spans="1:17" ht="12.75" x14ac:dyDescent="0.2">
      <c r="A4" s="34" t="s">
        <v>10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</row>
    <row r="5" spans="1:17" ht="12.75" x14ac:dyDescent="0.2">
      <c r="A5" s="32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7" s="43" customFormat="1" ht="15" customHeight="1" x14ac:dyDescent="0.2">
      <c r="A6" s="100"/>
      <c r="B6" s="100"/>
      <c r="C6" s="99" t="s">
        <v>0</v>
      </c>
      <c r="D6" s="99"/>
      <c r="E6" s="99"/>
      <c r="F6" s="99"/>
      <c r="G6" s="99"/>
      <c r="H6" s="99"/>
      <c r="I6" s="99"/>
      <c r="J6" s="99"/>
      <c r="K6" s="98" t="s">
        <v>82</v>
      </c>
      <c r="L6" s="98"/>
      <c r="M6" s="96" t="s">
        <v>1</v>
      </c>
    </row>
    <row r="7" spans="1:17" s="41" customFormat="1" ht="54.95" customHeight="1" thickBot="1" x14ac:dyDescent="0.25">
      <c r="A7" s="101"/>
      <c r="B7" s="101"/>
      <c r="C7" s="40" t="s">
        <v>84</v>
      </c>
      <c r="D7" s="40" t="s">
        <v>2</v>
      </c>
      <c r="E7" s="64" t="s">
        <v>160</v>
      </c>
      <c r="F7" s="40" t="s">
        <v>161</v>
      </c>
      <c r="G7" s="40" t="s">
        <v>162</v>
      </c>
      <c r="H7" s="40" t="s">
        <v>76</v>
      </c>
      <c r="I7" s="40" t="s">
        <v>75</v>
      </c>
      <c r="J7" s="40" t="s">
        <v>154</v>
      </c>
      <c r="K7" s="40" t="s">
        <v>80</v>
      </c>
      <c r="L7" s="40" t="s">
        <v>81</v>
      </c>
      <c r="M7" s="97"/>
    </row>
    <row r="8" spans="1:17" s="29" customFormat="1" ht="15" customHeight="1" x14ac:dyDescent="0.2">
      <c r="A8" s="94" t="s">
        <v>173</v>
      </c>
      <c r="B8" s="95"/>
      <c r="C8" s="35">
        <v>37145</v>
      </c>
      <c r="D8" s="35">
        <v>0</v>
      </c>
      <c r="E8" s="35">
        <v>719</v>
      </c>
      <c r="F8" s="35">
        <v>9667</v>
      </c>
      <c r="G8" s="35">
        <v>687</v>
      </c>
      <c r="H8" s="35">
        <v>5002</v>
      </c>
      <c r="I8" s="35">
        <v>0</v>
      </c>
      <c r="J8" s="35">
        <v>-1294</v>
      </c>
      <c r="K8" s="35">
        <v>51926</v>
      </c>
      <c r="L8" s="35">
        <v>2993</v>
      </c>
      <c r="M8" s="35">
        <v>54919</v>
      </c>
      <c r="P8" s="66"/>
      <c r="Q8" s="66"/>
    </row>
    <row r="9" spans="1:17" ht="15" customHeight="1" x14ac:dyDescent="0.2">
      <c r="A9" s="91" t="s">
        <v>72</v>
      </c>
      <c r="B9" s="91"/>
      <c r="C9" s="36">
        <v>6370</v>
      </c>
      <c r="D9" s="36">
        <v>-23</v>
      </c>
      <c r="E9" s="36">
        <v>0</v>
      </c>
      <c r="F9" s="36">
        <v>-4999</v>
      </c>
      <c r="G9" s="36">
        <v>0</v>
      </c>
      <c r="H9" s="36">
        <v>-4049</v>
      </c>
      <c r="I9" s="36">
        <v>-2009</v>
      </c>
      <c r="J9" s="36">
        <v>0</v>
      </c>
      <c r="K9" s="35">
        <v>-4710</v>
      </c>
      <c r="L9" s="36">
        <v>46</v>
      </c>
      <c r="M9" s="35">
        <v>-4664</v>
      </c>
    </row>
    <row r="10" spans="1:17" ht="15" customHeight="1" x14ac:dyDescent="0.2">
      <c r="A10" s="37"/>
      <c r="B10" s="38" t="s">
        <v>79</v>
      </c>
      <c r="C10" s="36">
        <v>1370</v>
      </c>
      <c r="D10" s="36">
        <v>0</v>
      </c>
      <c r="E10" s="36">
        <v>0</v>
      </c>
      <c r="F10" s="36">
        <v>0</v>
      </c>
      <c r="G10" s="36">
        <v>0</v>
      </c>
      <c r="H10" s="36">
        <v>0</v>
      </c>
      <c r="I10" s="36">
        <v>0</v>
      </c>
      <c r="J10" s="36">
        <v>0</v>
      </c>
      <c r="K10" s="35">
        <v>1370</v>
      </c>
      <c r="L10" s="36">
        <v>0</v>
      </c>
      <c r="M10" s="35">
        <v>1370</v>
      </c>
    </row>
    <row r="11" spans="1:17" ht="15" customHeight="1" x14ac:dyDescent="0.2">
      <c r="A11" s="37"/>
      <c r="B11" s="69" t="s">
        <v>2</v>
      </c>
      <c r="C11" s="36">
        <v>0</v>
      </c>
      <c r="D11" s="36">
        <v>-23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  <c r="J11" s="36">
        <v>0</v>
      </c>
      <c r="K11" s="35">
        <v>-23</v>
      </c>
      <c r="L11" s="36">
        <v>0</v>
      </c>
      <c r="M11" s="35">
        <v>-23</v>
      </c>
    </row>
    <row r="12" spans="1:17" ht="15" customHeight="1" x14ac:dyDescent="0.2">
      <c r="A12" s="37"/>
      <c r="B12" s="69" t="s">
        <v>9</v>
      </c>
      <c r="C12" s="36">
        <v>5000</v>
      </c>
      <c r="D12" s="36">
        <v>0</v>
      </c>
      <c r="E12" s="36">
        <v>0</v>
      </c>
      <c r="F12" s="36">
        <v>-5000</v>
      </c>
      <c r="G12" s="36">
        <v>0</v>
      </c>
      <c r="H12" s="36">
        <v>0</v>
      </c>
      <c r="I12" s="36">
        <v>0</v>
      </c>
      <c r="J12" s="36">
        <v>0</v>
      </c>
      <c r="K12" s="35">
        <v>0</v>
      </c>
      <c r="L12" s="36">
        <v>0</v>
      </c>
      <c r="M12" s="35">
        <v>0</v>
      </c>
    </row>
    <row r="13" spans="1:17" ht="15" customHeight="1" x14ac:dyDescent="0.2">
      <c r="A13" s="39"/>
      <c r="B13" s="69" t="s">
        <v>174</v>
      </c>
      <c r="C13" s="36">
        <v>0</v>
      </c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5">
        <v>0</v>
      </c>
      <c r="L13" s="36">
        <v>46</v>
      </c>
      <c r="M13" s="35">
        <v>46</v>
      </c>
    </row>
    <row r="14" spans="1:17" ht="15" customHeight="1" x14ac:dyDescent="0.2">
      <c r="A14" s="39"/>
      <c r="B14" s="83" t="s">
        <v>163</v>
      </c>
      <c r="C14" s="36">
        <v>0</v>
      </c>
      <c r="D14" s="36">
        <v>0</v>
      </c>
      <c r="E14" s="36">
        <v>0</v>
      </c>
      <c r="F14" s="36">
        <v>1</v>
      </c>
      <c r="G14" s="36">
        <v>0</v>
      </c>
      <c r="H14" s="36">
        <v>0</v>
      </c>
      <c r="I14" s="36">
        <v>0</v>
      </c>
      <c r="J14" s="36">
        <v>0</v>
      </c>
      <c r="K14" s="35">
        <v>1</v>
      </c>
      <c r="L14" s="36">
        <v>0</v>
      </c>
      <c r="M14" s="35">
        <v>1</v>
      </c>
    </row>
    <row r="15" spans="1:17" ht="15" customHeight="1" x14ac:dyDescent="0.2">
      <c r="A15" s="37"/>
      <c r="B15" s="69" t="s">
        <v>165</v>
      </c>
      <c r="C15" s="36">
        <v>0</v>
      </c>
      <c r="D15" s="36">
        <v>0</v>
      </c>
      <c r="E15" s="36">
        <v>0</v>
      </c>
      <c r="F15" s="36">
        <v>0</v>
      </c>
      <c r="G15" s="36">
        <v>0</v>
      </c>
      <c r="H15" s="36">
        <v>0</v>
      </c>
      <c r="I15" s="36">
        <v>-1056</v>
      </c>
      <c r="J15" s="36">
        <v>0</v>
      </c>
      <c r="K15" s="35">
        <v>-1056</v>
      </c>
      <c r="L15" s="36">
        <v>0</v>
      </c>
      <c r="M15" s="35">
        <v>-1056</v>
      </c>
    </row>
    <row r="16" spans="1:17" ht="15" customHeight="1" x14ac:dyDescent="0.2">
      <c r="A16" s="37"/>
      <c r="B16" s="69" t="s">
        <v>83</v>
      </c>
      <c r="C16" s="36">
        <v>0</v>
      </c>
      <c r="D16" s="36">
        <v>0</v>
      </c>
      <c r="E16" s="36">
        <v>0</v>
      </c>
      <c r="F16" s="36">
        <v>0</v>
      </c>
      <c r="G16" s="36">
        <v>0</v>
      </c>
      <c r="H16" s="36">
        <v>953</v>
      </c>
      <c r="I16" s="36">
        <v>-953</v>
      </c>
      <c r="J16" s="36">
        <v>0</v>
      </c>
      <c r="K16" s="35">
        <v>0</v>
      </c>
      <c r="L16" s="36">
        <v>0</v>
      </c>
      <c r="M16" s="35">
        <v>0</v>
      </c>
    </row>
    <row r="17" spans="1:23" ht="15" customHeight="1" x14ac:dyDescent="0.2">
      <c r="A17" s="37"/>
      <c r="B17" s="69" t="s">
        <v>164</v>
      </c>
      <c r="C17" s="36">
        <v>0</v>
      </c>
      <c r="D17" s="36">
        <v>0</v>
      </c>
      <c r="E17" s="36">
        <v>0</v>
      </c>
      <c r="F17" s="36">
        <v>0</v>
      </c>
      <c r="G17" s="36">
        <v>0</v>
      </c>
      <c r="H17" s="36">
        <v>-5002</v>
      </c>
      <c r="I17" s="36">
        <v>0</v>
      </c>
      <c r="J17" s="36">
        <v>0</v>
      </c>
      <c r="K17" s="35">
        <v>-5002</v>
      </c>
      <c r="L17" s="36">
        <v>0</v>
      </c>
      <c r="M17" s="35">
        <v>-5002</v>
      </c>
    </row>
    <row r="18" spans="1:23" ht="15" customHeight="1" x14ac:dyDescent="0.2">
      <c r="A18" s="91" t="s">
        <v>77</v>
      </c>
      <c r="B18" s="91"/>
      <c r="C18" s="36">
        <v>0</v>
      </c>
      <c r="D18" s="36">
        <v>0</v>
      </c>
      <c r="E18" s="36">
        <v>-195</v>
      </c>
      <c r="F18" s="36">
        <v>-110</v>
      </c>
      <c r="G18" s="36">
        <v>0</v>
      </c>
      <c r="H18" s="36">
        <v>0</v>
      </c>
      <c r="I18" s="36">
        <v>0</v>
      </c>
      <c r="J18" s="36">
        <v>0</v>
      </c>
      <c r="K18" s="35">
        <v>-305</v>
      </c>
      <c r="L18" s="36">
        <v>0</v>
      </c>
      <c r="M18" s="35">
        <v>-305</v>
      </c>
    </row>
    <row r="19" spans="1:23" ht="15" customHeight="1" x14ac:dyDescent="0.2">
      <c r="A19" s="91" t="s">
        <v>73</v>
      </c>
      <c r="B19" s="91"/>
      <c r="C19" s="36">
        <v>0</v>
      </c>
      <c r="D19" s="36">
        <v>0</v>
      </c>
      <c r="E19" s="36">
        <v>0</v>
      </c>
      <c r="F19" s="36">
        <v>687</v>
      </c>
      <c r="G19" s="36">
        <v>-687</v>
      </c>
      <c r="H19" s="36">
        <v>0</v>
      </c>
      <c r="I19" s="36">
        <v>0</v>
      </c>
      <c r="J19" s="36">
        <v>0</v>
      </c>
      <c r="K19" s="35">
        <v>0</v>
      </c>
      <c r="L19" s="36">
        <v>0</v>
      </c>
      <c r="M19" s="35">
        <v>0</v>
      </c>
    </row>
    <row r="20" spans="1:23" ht="15" customHeight="1" x14ac:dyDescent="0.2">
      <c r="A20" s="93" t="s">
        <v>7</v>
      </c>
      <c r="B20" s="93"/>
      <c r="C20" s="36">
        <v>0</v>
      </c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4447</v>
      </c>
      <c r="J20" s="36">
        <v>-277</v>
      </c>
      <c r="K20" s="35">
        <v>4170</v>
      </c>
      <c r="L20" s="36">
        <v>126</v>
      </c>
      <c r="M20" s="35">
        <v>4296</v>
      </c>
    </row>
    <row r="21" spans="1:23" ht="15" customHeight="1" x14ac:dyDescent="0.2">
      <c r="A21" s="37"/>
      <c r="B21" s="69" t="s">
        <v>3</v>
      </c>
      <c r="C21" s="36">
        <v>0</v>
      </c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4447</v>
      </c>
      <c r="J21" s="36">
        <v>0</v>
      </c>
      <c r="K21" s="35">
        <v>4447</v>
      </c>
      <c r="L21" s="36">
        <v>126</v>
      </c>
      <c r="M21" s="35">
        <v>4573</v>
      </c>
    </row>
    <row r="22" spans="1:23" ht="15" customHeight="1" x14ac:dyDescent="0.2">
      <c r="A22" s="37"/>
      <c r="B22" s="69" t="s">
        <v>8</v>
      </c>
      <c r="C22" s="36">
        <v>0</v>
      </c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-277</v>
      </c>
      <c r="K22" s="35">
        <v>-277</v>
      </c>
      <c r="L22" s="36">
        <v>0</v>
      </c>
      <c r="M22" s="35">
        <v>-277</v>
      </c>
      <c r="P22" s="66"/>
    </row>
    <row r="23" spans="1:23" ht="15" customHeight="1" x14ac:dyDescent="0.2">
      <c r="A23" s="92" t="s">
        <v>4</v>
      </c>
      <c r="B23" s="92"/>
      <c r="C23" s="36"/>
      <c r="D23" s="36"/>
      <c r="E23" s="36"/>
      <c r="F23" s="36"/>
      <c r="G23" s="36"/>
      <c r="H23" s="36"/>
      <c r="I23" s="36"/>
      <c r="J23" s="36"/>
      <c r="K23" s="35"/>
      <c r="L23" s="36"/>
      <c r="M23" s="35"/>
      <c r="O23" s="68"/>
    </row>
    <row r="24" spans="1:23" ht="15" customHeight="1" x14ac:dyDescent="0.2">
      <c r="A24" s="37"/>
      <c r="B24" s="69" t="s">
        <v>5</v>
      </c>
      <c r="C24" s="36">
        <v>0</v>
      </c>
      <c r="D24" s="36">
        <v>0</v>
      </c>
      <c r="E24" s="36">
        <v>0</v>
      </c>
      <c r="F24" s="36">
        <v>222</v>
      </c>
      <c r="G24" s="36">
        <v>0</v>
      </c>
      <c r="H24" s="36">
        <v>0</v>
      </c>
      <c r="I24" s="36">
        <v>-222</v>
      </c>
      <c r="J24" s="36">
        <v>0</v>
      </c>
      <c r="K24" s="35">
        <v>0</v>
      </c>
      <c r="L24" s="36">
        <v>0</v>
      </c>
      <c r="M24" s="35">
        <v>0</v>
      </c>
    </row>
    <row r="25" spans="1:23" ht="15" customHeight="1" x14ac:dyDescent="0.2">
      <c r="A25" s="37"/>
      <c r="B25" s="70" t="s">
        <v>6</v>
      </c>
      <c r="C25" s="36">
        <v>0</v>
      </c>
      <c r="D25" s="36">
        <v>0</v>
      </c>
      <c r="E25" s="36">
        <v>0</v>
      </c>
      <c r="F25" s="36">
        <v>0</v>
      </c>
      <c r="G25" s="36">
        <v>2216</v>
      </c>
      <c r="H25" s="36">
        <v>0</v>
      </c>
      <c r="I25" s="36">
        <v>-2216</v>
      </c>
      <c r="J25" s="36">
        <v>0</v>
      </c>
      <c r="K25" s="35">
        <v>0</v>
      </c>
      <c r="L25" s="36">
        <v>0</v>
      </c>
      <c r="M25" s="35">
        <v>0</v>
      </c>
      <c r="O25" s="68"/>
    </row>
    <row r="26" spans="1:23" s="28" customFormat="1" ht="15" customHeight="1" x14ac:dyDescent="0.2">
      <c r="A26" s="44" t="s">
        <v>175</v>
      </c>
      <c r="B26" s="45"/>
      <c r="C26" s="46">
        <v>43515</v>
      </c>
      <c r="D26" s="46">
        <v>-23</v>
      </c>
      <c r="E26" s="46">
        <v>524</v>
      </c>
      <c r="F26" s="46">
        <v>5467</v>
      </c>
      <c r="G26" s="46">
        <v>2216</v>
      </c>
      <c r="H26" s="46">
        <v>953</v>
      </c>
      <c r="I26" s="46">
        <v>0</v>
      </c>
      <c r="J26" s="46">
        <v>-1571</v>
      </c>
      <c r="K26" s="46">
        <v>51081</v>
      </c>
      <c r="L26" s="46">
        <v>3165</v>
      </c>
      <c r="M26" s="46">
        <v>54246</v>
      </c>
      <c r="O26" s="67"/>
      <c r="P26" s="67"/>
      <c r="Q26" s="67"/>
      <c r="R26" s="67"/>
      <c r="S26" s="67"/>
      <c r="T26" s="67"/>
      <c r="U26" s="67"/>
      <c r="V26" s="67"/>
      <c r="W26" s="67"/>
    </row>
    <row r="27" spans="1:23" s="29" customFormat="1" ht="15" customHeight="1" thickBot="1" x14ac:dyDescent="0.25">
      <c r="A27" s="47" t="s">
        <v>71</v>
      </c>
      <c r="B27" s="48"/>
      <c r="C27" s="49">
        <v>6370</v>
      </c>
      <c r="D27" s="49">
        <v>-23</v>
      </c>
      <c r="E27" s="49">
        <v>-195</v>
      </c>
      <c r="F27" s="49">
        <v>-4200</v>
      </c>
      <c r="G27" s="49">
        <v>1529</v>
      </c>
      <c r="H27" s="49">
        <v>-4049</v>
      </c>
      <c r="I27" s="49">
        <v>0</v>
      </c>
      <c r="J27" s="49">
        <v>-277</v>
      </c>
      <c r="K27" s="49">
        <v>-845</v>
      </c>
      <c r="L27" s="49">
        <v>172</v>
      </c>
      <c r="M27" s="49">
        <v>-673</v>
      </c>
      <c r="O27" s="66"/>
    </row>
    <row r="28" spans="1:23" s="29" customFormat="1" ht="15" customHeight="1" x14ac:dyDescent="0.2">
      <c r="A28" s="94" t="s">
        <v>176</v>
      </c>
      <c r="B28" s="95"/>
      <c r="C28" s="35">
        <v>43515</v>
      </c>
      <c r="D28" s="35">
        <v>0</v>
      </c>
      <c r="E28" s="35">
        <v>633</v>
      </c>
      <c r="F28" s="35">
        <v>6155</v>
      </c>
      <c r="G28" s="35">
        <v>122</v>
      </c>
      <c r="H28" s="35">
        <v>6429</v>
      </c>
      <c r="I28" s="35">
        <v>0</v>
      </c>
      <c r="J28" s="35">
        <v>-1711</v>
      </c>
      <c r="K28" s="35">
        <v>55143</v>
      </c>
      <c r="L28" s="35">
        <v>2936</v>
      </c>
      <c r="M28" s="35">
        <v>58079</v>
      </c>
      <c r="P28" s="66"/>
    </row>
    <row r="29" spans="1:23" ht="15" customHeight="1" x14ac:dyDescent="0.2">
      <c r="A29" s="91" t="s">
        <v>72</v>
      </c>
      <c r="B29" s="91"/>
      <c r="C29" s="36">
        <v>0</v>
      </c>
      <c r="D29" s="36">
        <v>0</v>
      </c>
      <c r="E29" s="36">
        <v>0</v>
      </c>
      <c r="F29" s="36">
        <v>2</v>
      </c>
      <c r="G29" s="36">
        <v>0</v>
      </c>
      <c r="H29" s="36">
        <v>-4398</v>
      </c>
      <c r="I29" s="36">
        <v>-3200</v>
      </c>
      <c r="J29" s="36">
        <v>0</v>
      </c>
      <c r="K29" s="35">
        <v>-7596</v>
      </c>
      <c r="L29" s="36">
        <v>0</v>
      </c>
      <c r="M29" s="35">
        <v>-7596</v>
      </c>
    </row>
    <row r="30" spans="1:23" ht="15" hidden="1" customHeight="1" x14ac:dyDescent="0.2">
      <c r="A30" s="37"/>
      <c r="B30" s="84" t="s">
        <v>79</v>
      </c>
      <c r="C30" s="36">
        <v>0</v>
      </c>
      <c r="D30" s="36"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5">
        <v>0</v>
      </c>
      <c r="L30" s="36">
        <v>0</v>
      </c>
      <c r="M30" s="35">
        <v>0</v>
      </c>
    </row>
    <row r="31" spans="1:23" ht="15" hidden="1" customHeight="1" x14ac:dyDescent="0.2">
      <c r="A31" s="37"/>
      <c r="B31" s="84" t="s">
        <v>86</v>
      </c>
      <c r="C31" s="36">
        <v>0</v>
      </c>
      <c r="D31" s="36">
        <v>0</v>
      </c>
      <c r="E31" s="36">
        <v>0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5">
        <v>0</v>
      </c>
      <c r="L31" s="36">
        <v>0</v>
      </c>
      <c r="M31" s="35">
        <v>0</v>
      </c>
    </row>
    <row r="32" spans="1:23" ht="15" hidden="1" customHeight="1" x14ac:dyDescent="0.2">
      <c r="A32" s="37"/>
      <c r="B32" s="84" t="s">
        <v>2</v>
      </c>
      <c r="C32" s="36">
        <v>0</v>
      </c>
      <c r="D32" s="36">
        <v>0</v>
      </c>
      <c r="E32" s="36">
        <v>0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5">
        <v>0</v>
      </c>
      <c r="L32" s="36">
        <v>0</v>
      </c>
      <c r="M32" s="35">
        <v>0</v>
      </c>
    </row>
    <row r="33" spans="1:16" ht="15" hidden="1" customHeight="1" x14ac:dyDescent="0.2">
      <c r="A33" s="37"/>
      <c r="B33" s="84" t="s">
        <v>78</v>
      </c>
      <c r="C33" s="36">
        <v>0</v>
      </c>
      <c r="D33" s="36"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5">
        <v>0</v>
      </c>
      <c r="L33" s="36">
        <v>0</v>
      </c>
      <c r="M33" s="35">
        <v>0</v>
      </c>
    </row>
    <row r="34" spans="1:16" ht="15" hidden="1" customHeight="1" x14ac:dyDescent="0.2">
      <c r="A34" s="37"/>
      <c r="B34" s="84" t="s">
        <v>9</v>
      </c>
      <c r="C34" s="36">
        <v>0</v>
      </c>
      <c r="D34" s="36"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35">
        <v>0</v>
      </c>
      <c r="L34" s="36">
        <v>0</v>
      </c>
      <c r="M34" s="35">
        <v>0</v>
      </c>
    </row>
    <row r="35" spans="1:16" ht="15" hidden="1" customHeight="1" x14ac:dyDescent="0.2">
      <c r="A35" s="39"/>
      <c r="B35" s="84" t="s">
        <v>174</v>
      </c>
      <c r="C35" s="36">
        <v>0</v>
      </c>
      <c r="D35" s="36">
        <v>0</v>
      </c>
      <c r="E35" s="36">
        <v>0</v>
      </c>
      <c r="F35" s="36">
        <v>0</v>
      </c>
      <c r="G35" s="36">
        <v>0</v>
      </c>
      <c r="H35" s="36">
        <v>0</v>
      </c>
      <c r="I35" s="36">
        <v>0</v>
      </c>
      <c r="J35" s="36">
        <v>0</v>
      </c>
      <c r="K35" s="35">
        <v>0</v>
      </c>
      <c r="L35" s="36">
        <v>0</v>
      </c>
      <c r="M35" s="35">
        <v>0</v>
      </c>
    </row>
    <row r="36" spans="1:16" ht="15" customHeight="1" x14ac:dyDescent="0.2">
      <c r="A36" s="37"/>
      <c r="B36" s="84" t="s">
        <v>163</v>
      </c>
      <c r="C36" s="36">
        <v>0</v>
      </c>
      <c r="D36" s="36">
        <v>0</v>
      </c>
      <c r="E36" s="36">
        <v>0</v>
      </c>
      <c r="F36" s="36">
        <v>2</v>
      </c>
      <c r="G36" s="36">
        <v>0</v>
      </c>
      <c r="H36" s="36">
        <v>0</v>
      </c>
      <c r="I36" s="36">
        <v>0</v>
      </c>
      <c r="J36" s="36">
        <v>0</v>
      </c>
      <c r="K36" s="35">
        <v>2</v>
      </c>
      <c r="L36" s="36">
        <v>0</v>
      </c>
      <c r="M36" s="35">
        <v>2</v>
      </c>
    </row>
    <row r="37" spans="1:16" ht="15" customHeight="1" x14ac:dyDescent="0.2">
      <c r="A37" s="37"/>
      <c r="B37" s="84" t="s">
        <v>165</v>
      </c>
      <c r="C37" s="36">
        <v>0</v>
      </c>
      <c r="D37" s="36">
        <v>0</v>
      </c>
      <c r="E37" s="36">
        <v>0</v>
      </c>
      <c r="F37" s="36">
        <v>0</v>
      </c>
      <c r="G37" s="36">
        <v>0</v>
      </c>
      <c r="H37" s="36">
        <v>0</v>
      </c>
      <c r="I37" s="36">
        <v>-1169</v>
      </c>
      <c r="J37" s="36">
        <v>0</v>
      </c>
      <c r="K37" s="35">
        <v>-1169</v>
      </c>
      <c r="L37" s="36">
        <v>0</v>
      </c>
      <c r="M37" s="35">
        <v>-1169</v>
      </c>
    </row>
    <row r="38" spans="1:16" ht="15" customHeight="1" x14ac:dyDescent="0.2">
      <c r="A38" s="37"/>
      <c r="B38" s="84" t="s">
        <v>83</v>
      </c>
      <c r="C38" s="36">
        <v>0</v>
      </c>
      <c r="D38" s="36">
        <v>0</v>
      </c>
      <c r="E38" s="36">
        <v>0</v>
      </c>
      <c r="F38" s="36">
        <v>0</v>
      </c>
      <c r="G38" s="36">
        <v>0</v>
      </c>
      <c r="H38" s="36">
        <v>2031</v>
      </c>
      <c r="I38" s="36">
        <v>-2031</v>
      </c>
      <c r="J38" s="36">
        <v>0</v>
      </c>
      <c r="K38" s="35">
        <v>0</v>
      </c>
      <c r="L38" s="36">
        <v>0</v>
      </c>
      <c r="M38" s="35">
        <v>0</v>
      </c>
    </row>
    <row r="39" spans="1:16" ht="15" customHeight="1" x14ac:dyDescent="0.2">
      <c r="A39" s="37"/>
      <c r="B39" s="84" t="s">
        <v>164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-6429</v>
      </c>
      <c r="I39" s="36">
        <v>0</v>
      </c>
      <c r="J39" s="36">
        <v>0</v>
      </c>
      <c r="K39" s="35">
        <v>-6429</v>
      </c>
      <c r="L39" s="36">
        <v>0</v>
      </c>
      <c r="M39" s="35">
        <v>-6429</v>
      </c>
    </row>
    <row r="40" spans="1:16" ht="15" customHeight="1" x14ac:dyDescent="0.2">
      <c r="A40" s="91" t="s">
        <v>77</v>
      </c>
      <c r="B40" s="91"/>
      <c r="C40" s="36">
        <v>0</v>
      </c>
      <c r="D40" s="36">
        <v>0</v>
      </c>
      <c r="E40" s="36">
        <v>-208</v>
      </c>
      <c r="F40" s="36">
        <v>75</v>
      </c>
      <c r="G40" s="36">
        <v>0</v>
      </c>
      <c r="H40" s="36">
        <v>0</v>
      </c>
      <c r="I40" s="36">
        <v>0</v>
      </c>
      <c r="J40" s="36">
        <v>0</v>
      </c>
      <c r="K40" s="35">
        <v>-133</v>
      </c>
      <c r="L40" s="36">
        <v>0</v>
      </c>
      <c r="M40" s="35">
        <v>-133</v>
      </c>
    </row>
    <row r="41" spans="1:16" ht="15" customHeight="1" x14ac:dyDescent="0.2">
      <c r="A41" s="91" t="s">
        <v>73</v>
      </c>
      <c r="B41" s="91"/>
      <c r="C41" s="36">
        <v>0</v>
      </c>
      <c r="D41" s="36">
        <v>0</v>
      </c>
      <c r="E41" s="36">
        <v>0</v>
      </c>
      <c r="F41" s="36">
        <v>122</v>
      </c>
      <c r="G41" s="36">
        <v>-122</v>
      </c>
      <c r="H41" s="36">
        <v>0</v>
      </c>
      <c r="I41" s="36">
        <v>0</v>
      </c>
      <c r="J41" s="36">
        <v>0</v>
      </c>
      <c r="K41" s="35">
        <v>0</v>
      </c>
      <c r="L41" s="36">
        <v>0</v>
      </c>
      <c r="M41" s="35">
        <v>0</v>
      </c>
    </row>
    <row r="42" spans="1:16" ht="15" customHeight="1" x14ac:dyDescent="0.2">
      <c r="A42" s="91" t="s">
        <v>7</v>
      </c>
      <c r="B42" s="91"/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</v>
      </c>
      <c r="I42" s="36">
        <v>4921</v>
      </c>
      <c r="J42" s="36">
        <v>27</v>
      </c>
      <c r="K42" s="35">
        <v>4948</v>
      </c>
      <c r="L42" s="36">
        <v>59</v>
      </c>
      <c r="M42" s="35">
        <v>5007</v>
      </c>
    </row>
    <row r="43" spans="1:16" ht="15" customHeight="1" x14ac:dyDescent="0.2">
      <c r="A43" s="37"/>
      <c r="B43" s="84" t="s">
        <v>3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</v>
      </c>
      <c r="I43" s="36">
        <v>4921</v>
      </c>
      <c r="J43" s="36">
        <v>0</v>
      </c>
      <c r="K43" s="35">
        <v>4921</v>
      </c>
      <c r="L43" s="36">
        <v>59</v>
      </c>
      <c r="M43" s="35">
        <v>4980</v>
      </c>
    </row>
    <row r="44" spans="1:16" ht="15" customHeight="1" x14ac:dyDescent="0.2">
      <c r="A44" s="37"/>
      <c r="B44" s="84" t="s">
        <v>8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</v>
      </c>
      <c r="J44" s="36">
        <v>27</v>
      </c>
      <c r="K44" s="35">
        <v>27</v>
      </c>
      <c r="L44" s="36">
        <v>0</v>
      </c>
      <c r="M44" s="35">
        <v>27</v>
      </c>
    </row>
    <row r="45" spans="1:16" ht="15" customHeight="1" x14ac:dyDescent="0.2">
      <c r="A45" s="92" t="s">
        <v>4</v>
      </c>
      <c r="B45" s="92"/>
      <c r="C45" s="36"/>
      <c r="D45" s="36"/>
      <c r="E45" s="36"/>
      <c r="F45" s="36"/>
      <c r="G45" s="36"/>
      <c r="H45" s="36"/>
      <c r="I45" s="36"/>
      <c r="J45" s="36"/>
      <c r="K45" s="35"/>
      <c r="L45" s="36"/>
      <c r="M45" s="35"/>
    </row>
    <row r="46" spans="1:16" ht="15" customHeight="1" x14ac:dyDescent="0.2">
      <c r="A46" s="37"/>
      <c r="B46" s="84" t="s">
        <v>5</v>
      </c>
      <c r="C46" s="36">
        <v>0</v>
      </c>
      <c r="D46" s="36">
        <v>0</v>
      </c>
      <c r="E46" s="36">
        <v>0</v>
      </c>
      <c r="F46" s="36">
        <v>246</v>
      </c>
      <c r="G46" s="36">
        <v>0</v>
      </c>
      <c r="H46" s="36">
        <v>0</v>
      </c>
      <c r="I46" s="36">
        <v>-246</v>
      </c>
      <c r="J46" s="36">
        <v>0</v>
      </c>
      <c r="K46" s="35">
        <v>0</v>
      </c>
      <c r="L46" s="36">
        <v>0</v>
      </c>
      <c r="M46" s="35">
        <v>0</v>
      </c>
    </row>
    <row r="47" spans="1:16" ht="15" customHeight="1" x14ac:dyDescent="0.2">
      <c r="A47" s="37"/>
      <c r="B47" s="84" t="s">
        <v>6</v>
      </c>
      <c r="C47" s="36">
        <v>0</v>
      </c>
      <c r="D47" s="36">
        <v>0</v>
      </c>
      <c r="E47" s="36">
        <v>0</v>
      </c>
      <c r="F47" s="36">
        <v>0</v>
      </c>
      <c r="G47" s="36">
        <v>1475</v>
      </c>
      <c r="H47" s="36">
        <v>0</v>
      </c>
      <c r="I47" s="36">
        <v>-1475</v>
      </c>
      <c r="J47" s="36">
        <v>0</v>
      </c>
      <c r="K47" s="35">
        <v>0</v>
      </c>
      <c r="L47" s="36">
        <v>0</v>
      </c>
      <c r="M47" s="35">
        <v>0</v>
      </c>
    </row>
    <row r="48" spans="1:16" s="28" customFormat="1" ht="15" customHeight="1" x14ac:dyDescent="0.2">
      <c r="A48" s="85" t="s">
        <v>177</v>
      </c>
      <c r="B48" s="86"/>
      <c r="C48" s="87">
        <v>43515</v>
      </c>
      <c r="D48" s="87">
        <v>0</v>
      </c>
      <c r="E48" s="87">
        <v>425</v>
      </c>
      <c r="F48" s="87">
        <v>6600</v>
      </c>
      <c r="G48" s="87">
        <v>1475</v>
      </c>
      <c r="H48" s="87">
        <v>2031</v>
      </c>
      <c r="I48" s="87">
        <v>0</v>
      </c>
      <c r="J48" s="87">
        <v>-1684</v>
      </c>
      <c r="K48" s="87">
        <v>52362</v>
      </c>
      <c r="L48" s="87">
        <v>2995</v>
      </c>
      <c r="M48" s="87">
        <v>55357</v>
      </c>
      <c r="P48" s="66"/>
    </row>
    <row r="49" spans="1:15" s="29" customFormat="1" ht="15" customHeight="1" thickBot="1" x14ac:dyDescent="0.25">
      <c r="A49" s="88" t="s">
        <v>71</v>
      </c>
      <c r="B49" s="89"/>
      <c r="C49" s="90">
        <v>0</v>
      </c>
      <c r="D49" s="90">
        <v>0</v>
      </c>
      <c r="E49" s="90">
        <v>-208</v>
      </c>
      <c r="F49" s="90">
        <v>445</v>
      </c>
      <c r="G49" s="90">
        <v>1353</v>
      </c>
      <c r="H49" s="90">
        <v>-4398</v>
      </c>
      <c r="I49" s="90">
        <v>0</v>
      </c>
      <c r="J49" s="90">
        <v>27</v>
      </c>
      <c r="K49" s="90">
        <v>-2781</v>
      </c>
      <c r="L49" s="90">
        <v>59</v>
      </c>
      <c r="M49" s="90">
        <v>-2722</v>
      </c>
    </row>
    <row r="50" spans="1:15" ht="15" customHeight="1" x14ac:dyDescent="0.2">
      <c r="A50" s="42" t="s">
        <v>85</v>
      </c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1:15" x14ac:dyDescent="0.2">
      <c r="C51" s="1"/>
      <c r="D51" s="1"/>
      <c r="E51" s="1"/>
      <c r="F51" s="1"/>
      <c r="G51" s="1"/>
      <c r="H51" s="1"/>
      <c r="I51" s="1"/>
      <c r="J51" s="1"/>
      <c r="K51" s="1">
        <v>0</v>
      </c>
      <c r="L51" s="1"/>
      <c r="M51" s="1">
        <v>0</v>
      </c>
    </row>
    <row r="52" spans="1:15" x14ac:dyDescent="0.2"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5" x14ac:dyDescent="0.2"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O53" s="68"/>
    </row>
    <row r="54" spans="1:15" x14ac:dyDescent="0.2"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1:15" x14ac:dyDescent="0.2"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O55" s="68"/>
    </row>
  </sheetData>
  <mergeCells count="16">
    <mergeCell ref="A8:B8"/>
    <mergeCell ref="M6:M7"/>
    <mergeCell ref="K6:L6"/>
    <mergeCell ref="C6:J6"/>
    <mergeCell ref="A6:B7"/>
    <mergeCell ref="A42:B42"/>
    <mergeCell ref="A45:B45"/>
    <mergeCell ref="A20:B20"/>
    <mergeCell ref="A23:B23"/>
    <mergeCell ref="A28:B28"/>
    <mergeCell ref="A41:B41"/>
    <mergeCell ref="A18:B18"/>
    <mergeCell ref="A19:B19"/>
    <mergeCell ref="A9:B9"/>
    <mergeCell ref="A29:B29"/>
    <mergeCell ref="A40:B40"/>
  </mergeCells>
  <phoneticPr fontId="26" type="noConversion"/>
  <conditionalFormatting sqref="B10">
    <cfRule type="expression" dxfId="82" priority="79">
      <formula>COUNTBLANK(C10:M10)&gt;0</formula>
    </cfRule>
    <cfRule type="expression" dxfId="81" priority="80">
      <formula>COUNTIF(C10:M10,"&lt;&gt;"&amp;0)=0</formula>
    </cfRule>
  </conditionalFormatting>
  <conditionalFormatting sqref="B11">
    <cfRule type="expression" dxfId="80" priority="75">
      <formula>COUNTBLANK(C11:M11)&gt;0</formula>
    </cfRule>
    <cfRule type="expression" dxfId="79" priority="76">
      <formula>COUNTIF(C11:M11,"&lt;&gt;"&amp;0)=0</formula>
    </cfRule>
  </conditionalFormatting>
  <conditionalFormatting sqref="B12">
    <cfRule type="expression" dxfId="78" priority="71">
      <formula>COUNTBLANK(C12:M12)&gt;0</formula>
    </cfRule>
    <cfRule type="expression" dxfId="77" priority="72">
      <formula>COUNTIF(C12:M12,"&lt;&gt;"&amp;0)=0</formula>
    </cfRule>
  </conditionalFormatting>
  <conditionalFormatting sqref="B13">
    <cfRule type="expression" dxfId="76" priority="69">
      <formula>COUNTBLANK(C13:M13)&gt;0</formula>
    </cfRule>
    <cfRule type="expression" dxfId="75" priority="70">
      <formula>COUNTIF(C13:M13,"&lt;&gt;"&amp;0)=0</formula>
    </cfRule>
  </conditionalFormatting>
  <conditionalFormatting sqref="B15">
    <cfRule type="expression" dxfId="74" priority="67">
      <formula>COUNTBLANK(C15:M15)&gt;0</formula>
    </cfRule>
    <cfRule type="expression" dxfId="73" priority="68">
      <formula>COUNTIF(C15:M15,"&lt;&gt;"&amp;0)=0</formula>
    </cfRule>
  </conditionalFormatting>
  <conditionalFormatting sqref="B16">
    <cfRule type="expression" dxfId="72" priority="65">
      <formula>COUNTBLANK(C16:M16)&gt;0</formula>
    </cfRule>
    <cfRule type="expression" dxfId="71" priority="66">
      <formula>COUNTIF(C16:M16,"&lt;&gt;"&amp;0)=0</formula>
    </cfRule>
  </conditionalFormatting>
  <conditionalFormatting sqref="B17">
    <cfRule type="expression" dxfId="70" priority="63">
      <formula>COUNTBLANK(C17:M17)&gt;0</formula>
    </cfRule>
    <cfRule type="expression" dxfId="69" priority="64">
      <formula>COUNTIF(C17:M17,"&lt;&gt;"&amp;0)=0</formula>
    </cfRule>
  </conditionalFormatting>
  <conditionalFormatting sqref="A18">
    <cfRule type="expression" dxfId="68" priority="62">
      <formula>COUNTIF(C18:M18,"&lt;&gt;"&amp;0)=0</formula>
    </cfRule>
  </conditionalFormatting>
  <conditionalFormatting sqref="A18:B18">
    <cfRule type="expression" dxfId="67" priority="61">
      <formula>COUNTBLANK(C18:M18)&gt;0</formula>
    </cfRule>
  </conditionalFormatting>
  <conditionalFormatting sqref="A19">
    <cfRule type="expression" dxfId="66" priority="60">
      <formula>COUNTIF(C19:M19,"&lt;&gt;"&amp;0)=0</formula>
    </cfRule>
  </conditionalFormatting>
  <conditionalFormatting sqref="A19:B19">
    <cfRule type="expression" dxfId="65" priority="59">
      <formula>COUNTBLANK(C19:M19)&gt;0</formula>
    </cfRule>
  </conditionalFormatting>
  <conditionalFormatting sqref="A20">
    <cfRule type="expression" dxfId="64" priority="58">
      <formula>COUNTIF(C20:M20,"&lt;&gt;"&amp;0)=0</formula>
    </cfRule>
  </conditionalFormatting>
  <conditionalFormatting sqref="A20:B20">
    <cfRule type="expression" dxfId="63" priority="57">
      <formula>COUNTBLANK(C20:M20)&gt;0</formula>
    </cfRule>
  </conditionalFormatting>
  <conditionalFormatting sqref="B21">
    <cfRule type="expression" dxfId="62" priority="55">
      <formula>COUNTBLANK(C21:M21)&gt;0</formula>
    </cfRule>
    <cfRule type="expression" dxfId="61" priority="56">
      <formula>COUNTIF(C21:M21,"&lt;&gt;"&amp;0)=0</formula>
    </cfRule>
  </conditionalFormatting>
  <conditionalFormatting sqref="B22">
    <cfRule type="expression" dxfId="60" priority="53">
      <formula>COUNTBLANK(C22:M22)&gt;0</formula>
    </cfRule>
    <cfRule type="expression" dxfId="59" priority="54">
      <formula>COUNTIF(C22:M22,"&lt;&gt;"&amp;0)=0</formula>
    </cfRule>
  </conditionalFormatting>
  <conditionalFormatting sqref="B24">
    <cfRule type="expression" dxfId="58" priority="51">
      <formula>COUNTBLANK(C24:M24)&gt;0</formula>
    </cfRule>
    <cfRule type="expression" dxfId="57" priority="52">
      <formula>COUNTIF(C24:M24,"&lt;&gt;"&amp;0)=0</formula>
    </cfRule>
  </conditionalFormatting>
  <conditionalFormatting sqref="B25">
    <cfRule type="expression" dxfId="56" priority="49">
      <formula>COUNTBLANK(C25:M25)&gt;0</formula>
    </cfRule>
    <cfRule type="expression" dxfId="55" priority="50">
      <formula>COUNTIF(C25:M25,"&lt;&gt;"&amp;0)=0</formula>
    </cfRule>
  </conditionalFormatting>
  <conditionalFormatting sqref="A9">
    <cfRule type="expression" dxfId="54" priority="48">
      <formula>COUNTIF(C9:M9,"&lt;&gt;"&amp;0)=0</formula>
    </cfRule>
  </conditionalFormatting>
  <conditionalFormatting sqref="A9:B9">
    <cfRule type="expression" dxfId="53" priority="47">
      <formula>COUNTBLANK(C9:M9)&gt;0</formula>
    </cfRule>
  </conditionalFormatting>
  <conditionalFormatting sqref="A29">
    <cfRule type="expression" dxfId="52" priority="46">
      <formula>COUNTIF(C29:M29,"&lt;&gt;"&amp;0)=0</formula>
    </cfRule>
  </conditionalFormatting>
  <conditionalFormatting sqref="A29:B29">
    <cfRule type="expression" dxfId="51" priority="45">
      <formula>COUNTBLANK(C29:M29)&gt;0</formula>
    </cfRule>
  </conditionalFormatting>
  <conditionalFormatting sqref="B30">
    <cfRule type="expression" dxfId="50" priority="41">
      <formula>COUNTBLANK(C30:M30)&gt;0</formula>
    </cfRule>
    <cfRule type="expression" dxfId="49" priority="42">
      <formula>COUNTIF(C30:M30,"&lt;&gt;"&amp;0)=0</formula>
    </cfRule>
  </conditionalFormatting>
  <conditionalFormatting sqref="B31">
    <cfRule type="expression" dxfId="48" priority="39">
      <formula>COUNTBLANK(C31:M31)&gt;0</formula>
    </cfRule>
    <cfRule type="expression" dxfId="47" priority="40">
      <formula>COUNTIF(C31:M31,"&lt;&gt;"&amp;0)=0</formula>
    </cfRule>
  </conditionalFormatting>
  <conditionalFormatting sqref="B32">
    <cfRule type="expression" dxfId="46" priority="37">
      <formula>COUNTBLANK(C32:M32)&gt;0</formula>
    </cfRule>
    <cfRule type="expression" dxfId="45" priority="38">
      <formula>COUNTIF(C32:M32,"&lt;&gt;"&amp;0)=0</formula>
    </cfRule>
  </conditionalFormatting>
  <conditionalFormatting sqref="B33">
    <cfRule type="expression" dxfId="44" priority="35">
      <formula>COUNTBLANK(C33:M33)&gt;0</formula>
    </cfRule>
    <cfRule type="expression" dxfId="43" priority="36">
      <formula>COUNTIF(C33:M33,"&lt;&gt;"&amp;0)=0</formula>
    </cfRule>
  </conditionalFormatting>
  <conditionalFormatting sqref="B34">
    <cfRule type="expression" dxfId="42" priority="33">
      <formula>COUNTBLANK(C34:M34)&gt;0</formula>
    </cfRule>
    <cfRule type="expression" dxfId="41" priority="34">
      <formula>COUNTIF(C34:M34,"&lt;&gt;"&amp;0)=0</formula>
    </cfRule>
  </conditionalFormatting>
  <conditionalFormatting sqref="B35">
    <cfRule type="expression" dxfId="40" priority="31">
      <formula>COUNTBLANK(C35:M35)&gt;0</formula>
    </cfRule>
    <cfRule type="expression" dxfId="39" priority="32">
      <formula>COUNTIF(C35:M35,"&lt;&gt;"&amp;0)=0</formula>
    </cfRule>
  </conditionalFormatting>
  <conditionalFormatting sqref="B36">
    <cfRule type="expression" dxfId="38" priority="29">
      <formula>COUNTBLANK(C36:M36)&gt;0</formula>
    </cfRule>
    <cfRule type="expression" dxfId="37" priority="30">
      <formula>COUNTIF(C36:M36,"&lt;&gt;"&amp;0)=0</formula>
    </cfRule>
  </conditionalFormatting>
  <conditionalFormatting sqref="B37">
    <cfRule type="expression" dxfId="36" priority="27">
      <formula>COUNTBLANK(C37:M37)&gt;0</formula>
    </cfRule>
    <cfRule type="expression" dxfId="35" priority="28">
      <formula>COUNTIF(C37:M37,"&lt;&gt;"&amp;0)=0</formula>
    </cfRule>
  </conditionalFormatting>
  <conditionalFormatting sqref="B38">
    <cfRule type="expression" dxfId="34" priority="25">
      <formula>COUNTBLANK(C38:M38)&gt;0</formula>
    </cfRule>
    <cfRule type="expression" dxfId="33" priority="26">
      <formula>COUNTIF(C38:M38,"&lt;&gt;"&amp;0)=0</formula>
    </cfRule>
  </conditionalFormatting>
  <conditionalFormatting sqref="B39">
    <cfRule type="expression" dxfId="32" priority="23">
      <formula>COUNTBLANK(C39:M39)&gt;0</formula>
    </cfRule>
    <cfRule type="expression" dxfId="31" priority="24">
      <formula>COUNTIF(C39:M39,"&lt;&gt;"&amp;0)=0</formula>
    </cfRule>
  </conditionalFormatting>
  <conditionalFormatting sqref="A40">
    <cfRule type="expression" dxfId="30" priority="22">
      <formula>COUNTIF(C40:M40,"&lt;&gt;"&amp;0)=0</formula>
    </cfRule>
  </conditionalFormatting>
  <conditionalFormatting sqref="A40:B40">
    <cfRule type="expression" dxfId="29" priority="21">
      <formula>COUNTBLANK(C40:M40)&gt;0</formula>
    </cfRule>
  </conditionalFormatting>
  <conditionalFormatting sqref="A41">
    <cfRule type="expression" dxfId="28" priority="20">
      <formula>COUNTIF(C41:M41,"&lt;&gt;"&amp;0)=0</formula>
    </cfRule>
  </conditionalFormatting>
  <conditionalFormatting sqref="A41:B41">
    <cfRule type="expression" dxfId="27" priority="19">
      <formula>COUNTBLANK(C41:M41)&gt;0</formula>
    </cfRule>
  </conditionalFormatting>
  <conditionalFormatting sqref="A42">
    <cfRule type="expression" dxfId="26" priority="18">
      <formula>COUNTIF(C42:M42,"&lt;&gt;"&amp;0)=0</formula>
    </cfRule>
  </conditionalFormatting>
  <conditionalFormatting sqref="A42:B42">
    <cfRule type="expression" dxfId="25" priority="17">
      <formula>COUNTBLANK(C42:M42)&gt;0</formula>
    </cfRule>
  </conditionalFormatting>
  <conditionalFormatting sqref="B43">
    <cfRule type="expression" dxfId="24" priority="15">
      <formula>COUNTBLANK(C43:M43)&gt;0</formula>
    </cfRule>
    <cfRule type="expression" dxfId="23" priority="16">
      <formula>COUNTIF(C43:M43,"&lt;&gt;"&amp;0)=0</formula>
    </cfRule>
  </conditionalFormatting>
  <conditionalFormatting sqref="B44">
    <cfRule type="expression" dxfId="22" priority="13">
      <formula>COUNTBLANK(C44:M44)&gt;0</formula>
    </cfRule>
    <cfRule type="expression" dxfId="21" priority="14">
      <formula>COUNTIF(C44:M44,"&lt;&gt;"&amp;0)=0</formula>
    </cfRule>
  </conditionalFormatting>
  <conditionalFormatting sqref="B46">
    <cfRule type="expression" dxfId="20" priority="11">
      <formula>COUNTBLANK(C46:M46)&gt;0</formula>
    </cfRule>
    <cfRule type="expression" dxfId="19" priority="12">
      <formula>COUNTIF(C46:M46,"&lt;&gt;"&amp;0)=0</formula>
    </cfRule>
  </conditionalFormatting>
  <conditionalFormatting sqref="B47">
    <cfRule type="expression" dxfId="18" priority="9">
      <formula>COUNTBLANK(C47:M47)&gt;0</formula>
    </cfRule>
    <cfRule type="expression" dxfId="17" priority="10">
      <formula>COUNTIF(C47:M47,"&lt;&gt;"&amp;0)=0</formula>
    </cfRule>
  </conditionalFormatting>
  <conditionalFormatting sqref="B14">
    <cfRule type="expression" dxfId="16" priority="1">
      <formula>COUNTBLANK(C14:M14)&gt;0</formula>
    </cfRule>
    <cfRule type="expression" dxfId="15" priority="2">
      <formula>COUNTIF(C14:M14,"&lt;&gt;"&amp;0)=0</formula>
    </cfRule>
  </conditionalFormatting>
  <conditionalFormatting sqref="L48">
    <cfRule type="expression" dxfId="14" priority="107">
      <formula>#REF!&lt;&gt;0</formula>
    </cfRule>
  </conditionalFormatting>
  <conditionalFormatting sqref="L28">
    <cfRule type="expression" dxfId="13" priority="108">
      <formula>#REF!&lt;&gt;0</formula>
    </cfRule>
  </conditionalFormatting>
  <conditionalFormatting sqref="M48">
    <cfRule type="expression" dxfId="12" priority="109">
      <formula>#REF!&lt;&gt;0</formula>
    </cfRule>
  </conditionalFormatting>
  <conditionalFormatting sqref="L43">
    <cfRule type="expression" dxfId="11" priority="113">
      <formula>#REF!&lt;&gt;0</formula>
    </cfRule>
  </conditionalFormatting>
  <conditionalFormatting sqref="I21">
    <cfRule type="expression" dxfId="10" priority="114">
      <formula>#REF!&lt;&gt;0</formula>
    </cfRule>
  </conditionalFormatting>
  <conditionalFormatting sqref="L21">
    <cfRule type="expression" dxfId="9" priority="115">
      <formula>#REF!</formula>
    </cfRule>
  </conditionalFormatting>
  <conditionalFormatting sqref="K15">
    <cfRule type="expression" dxfId="8" priority="117">
      <formula>#REF!&lt;&gt;0</formula>
    </cfRule>
  </conditionalFormatting>
  <conditionalFormatting sqref="C48">
    <cfRule type="expression" dxfId="7" priority="118">
      <formula>#REF!&lt;&gt;0</formula>
    </cfRule>
  </conditionalFormatting>
  <conditionalFormatting sqref="G48">
    <cfRule type="expression" dxfId="6" priority="119">
      <formula>#REF!&lt;&gt;0</formula>
    </cfRule>
  </conditionalFormatting>
  <conditionalFormatting sqref="J48">
    <cfRule type="expression" dxfId="5" priority="120">
      <formula>#REF!&lt;&gt;0</formula>
    </cfRule>
  </conditionalFormatting>
  <conditionalFormatting sqref="K48">
    <cfRule type="expression" dxfId="4" priority="121">
      <formula>#REF!&lt;&gt;0</formula>
    </cfRule>
  </conditionalFormatting>
  <conditionalFormatting sqref="K28">
    <cfRule type="expression" dxfId="3" priority="122">
      <formula>#REF!&lt;&gt;0</formula>
    </cfRule>
  </conditionalFormatting>
  <conditionalFormatting sqref="D48:F48">
    <cfRule type="expression" dxfId="2" priority="85">
      <formula>#REF!&lt;&gt;0</formula>
    </cfRule>
  </conditionalFormatting>
  <conditionalFormatting sqref="A2:B4">
    <cfRule type="expression" dxfId="1" priority="81">
      <formula>#REF!&lt;&gt;0</formula>
    </cfRule>
    <cfRule type="expression" dxfId="0" priority="83">
      <formula>#REF!&lt;&gt;0</formula>
    </cfRule>
  </conditionalFormatting>
  <printOptions horizontalCentered="1"/>
  <pageMargins left="0.39370078740157483" right="0.39370078740157483" top="0.78740157480314965" bottom="0.78740157480314965" header="0" footer="0.39370078740157483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71"/>
  <sheetViews>
    <sheetView showGridLines="0" workbookViewId="0">
      <pane ySplit="2" topLeftCell="A3" activePane="bottomLeft" state="frozen"/>
      <selection pane="bottomLeft" activeCell="E17" sqref="E17"/>
    </sheetView>
  </sheetViews>
  <sheetFormatPr defaultRowHeight="15" x14ac:dyDescent="0.25"/>
  <cols>
    <col min="1" max="1" width="27.42578125" style="51" bestFit="1" customWidth="1"/>
    <col min="2" max="2" width="9.7109375" style="51" bestFit="1" customWidth="1"/>
    <col min="3" max="3" width="55.85546875" style="59" bestFit="1" customWidth="1"/>
    <col min="4" max="4" width="15.28515625" style="51" customWidth="1"/>
    <col min="5" max="5" width="21.140625" style="51" bestFit="1" customWidth="1"/>
    <col min="6" max="9" width="13.140625" style="51" customWidth="1"/>
    <col min="10" max="10" width="13.28515625" style="51" customWidth="1"/>
    <col min="11" max="26" width="13.140625" style="51" customWidth="1"/>
    <col min="27" max="16384" width="9.140625" style="51"/>
  </cols>
  <sheetData>
    <row r="1" spans="1:15" ht="15.75" thickBot="1" x14ac:dyDescent="0.3">
      <c r="J1" s="102" t="s">
        <v>166</v>
      </c>
      <c r="K1" s="102"/>
    </row>
    <row r="2" spans="1:15" s="54" customFormat="1" ht="60" x14ac:dyDescent="0.2">
      <c r="A2" s="57" t="s">
        <v>178</v>
      </c>
      <c r="B2" s="57" t="s">
        <v>87</v>
      </c>
      <c r="C2" s="60" t="s">
        <v>88</v>
      </c>
      <c r="D2" s="58" t="s">
        <v>148</v>
      </c>
      <c r="E2" s="58" t="s">
        <v>149</v>
      </c>
      <c r="F2" s="58" t="s">
        <v>150</v>
      </c>
      <c r="G2" s="58" t="s">
        <v>151</v>
      </c>
      <c r="H2" s="58" t="s">
        <v>8</v>
      </c>
      <c r="I2" s="58" t="s">
        <v>152</v>
      </c>
      <c r="J2" s="58" t="s">
        <v>81</v>
      </c>
      <c r="K2" s="58" t="s">
        <v>153</v>
      </c>
    </row>
    <row r="3" spans="1:15" s="52" customFormat="1" x14ac:dyDescent="0.25">
      <c r="A3" s="52" t="s">
        <v>178</v>
      </c>
      <c r="B3" s="52" t="s">
        <v>90</v>
      </c>
      <c r="C3" s="53" t="s">
        <v>91</v>
      </c>
      <c r="D3" s="55" t="e">
        <f>+Port_DMPL!#REF!*1000</f>
        <v>#REF!</v>
      </c>
      <c r="E3" s="55" t="e">
        <f>+(Port_DMPL!#REF!+Port_DMPL!#REF!)*1000</f>
        <v>#REF!</v>
      </c>
      <c r="F3" s="55" t="e">
        <f>+(Port_DMPL!#REF!+Port_DMPL!#REF!+Port_DMPL!#REF!)*1000</f>
        <v>#REF!</v>
      </c>
      <c r="G3" s="55" t="e">
        <f>Port_DMPL!#REF!</f>
        <v>#REF!</v>
      </c>
      <c r="H3" s="55" t="e">
        <f>+Port_DMPL!#REF!*1000</f>
        <v>#REF!</v>
      </c>
      <c r="I3" s="55" t="e">
        <f t="shared" ref="I3:I36" si="0">SUM(D3:H3)</f>
        <v>#REF!</v>
      </c>
      <c r="J3" s="55" t="e">
        <f>+Port_DMPL!#REF!*1000</f>
        <v>#REF!</v>
      </c>
      <c r="K3" s="55" t="e">
        <f t="shared" ref="K3:K36" si="1">SUM(I3:J3)</f>
        <v>#REF!</v>
      </c>
      <c r="M3" s="55" t="e">
        <f>I3/1000-Port_DMPL!#REF!</f>
        <v>#REF!</v>
      </c>
      <c r="N3" s="55" t="e">
        <f>J3/1000-Port_DMPL!#REF!</f>
        <v>#REF!</v>
      </c>
      <c r="O3" s="55" t="e">
        <f>K3/1000-Port_DMPL!#REF!</f>
        <v>#REF!</v>
      </c>
    </row>
    <row r="4" spans="1:15" x14ac:dyDescent="0.25">
      <c r="A4" s="51" t="s">
        <v>178</v>
      </c>
      <c r="B4" s="51" t="s">
        <v>92</v>
      </c>
      <c r="C4" s="59" t="s">
        <v>93</v>
      </c>
      <c r="D4" s="56">
        <v>0</v>
      </c>
      <c r="E4" s="56">
        <v>0</v>
      </c>
      <c r="F4" s="56" t="e">
        <f>+Port_DMPL!#REF!*1000</f>
        <v>#REF!</v>
      </c>
      <c r="G4" s="56">
        <v>0</v>
      </c>
      <c r="H4" s="82" t="e">
        <f>Port_DMPL!#REF!*1000</f>
        <v>#REF!</v>
      </c>
      <c r="I4" s="56" t="e">
        <f t="shared" si="0"/>
        <v>#REF!</v>
      </c>
      <c r="J4" s="56">
        <v>0</v>
      </c>
      <c r="K4" s="56" t="e">
        <f t="shared" si="1"/>
        <v>#REF!</v>
      </c>
    </row>
    <row r="5" spans="1:15" s="52" customFormat="1" x14ac:dyDescent="0.25">
      <c r="A5" s="52" t="s">
        <v>178</v>
      </c>
      <c r="B5" s="52" t="s">
        <v>94</v>
      </c>
      <c r="C5" s="53" t="s">
        <v>95</v>
      </c>
      <c r="D5" s="55" t="e">
        <f t="shared" ref="D5:J5" si="2">SUBTOTAL(9,D3:D4)</f>
        <v>#REF!</v>
      </c>
      <c r="E5" s="55" t="e">
        <f t="shared" si="2"/>
        <v>#REF!</v>
      </c>
      <c r="F5" s="55" t="e">
        <f t="shared" si="2"/>
        <v>#REF!</v>
      </c>
      <c r="G5" s="55" t="e">
        <f t="shared" si="2"/>
        <v>#REF!</v>
      </c>
      <c r="H5" s="55" t="e">
        <f>SUBTOTAL(9,H3:H4)</f>
        <v>#REF!</v>
      </c>
      <c r="I5" s="55" t="e">
        <f>SUM(D5:H5)</f>
        <v>#REF!</v>
      </c>
      <c r="J5" s="55" t="e">
        <f t="shared" si="2"/>
        <v>#REF!</v>
      </c>
      <c r="K5" s="55" t="e">
        <f t="shared" si="1"/>
        <v>#REF!</v>
      </c>
    </row>
    <row r="6" spans="1:15" s="52" customFormat="1" x14ac:dyDescent="0.25">
      <c r="A6" s="52" t="s">
        <v>178</v>
      </c>
      <c r="B6" s="52" t="s">
        <v>96</v>
      </c>
      <c r="C6" s="53" t="s">
        <v>97</v>
      </c>
      <c r="D6" s="61">
        <f>SUBTOTAL(9,D7:D21)</f>
        <v>1370000</v>
      </c>
      <c r="E6" s="61" t="e">
        <f>SUBTOTAL(9,E7:E21)</f>
        <v>#REF!</v>
      </c>
      <c r="F6" s="61" t="e">
        <f>SUBTOTAL(9,F7:F20)</f>
        <v>#REF!</v>
      </c>
      <c r="G6" s="61">
        <f>SUBTOTAL(9,G7:G21)</f>
        <v>-3247000</v>
      </c>
      <c r="H6" s="61">
        <f t="shared" ref="H6:K6" si="3">SUBTOTAL(9,H7:H21)</f>
        <v>0</v>
      </c>
      <c r="I6" s="61" t="e">
        <f>SUBTOTAL(9,I7:I21)</f>
        <v>#REF!</v>
      </c>
      <c r="J6" s="61" t="e">
        <f t="shared" si="3"/>
        <v>#REF!</v>
      </c>
      <c r="K6" s="61" t="e">
        <f t="shared" si="3"/>
        <v>#REF!</v>
      </c>
    </row>
    <row r="7" spans="1:15" x14ac:dyDescent="0.25">
      <c r="A7" s="51" t="s">
        <v>178</v>
      </c>
      <c r="B7" s="51" t="s">
        <v>98</v>
      </c>
      <c r="C7" s="59" t="s">
        <v>99</v>
      </c>
      <c r="D7" s="62">
        <f>+Port_DMPL!C10*1000</f>
        <v>1370000</v>
      </c>
      <c r="E7" s="62">
        <v>0</v>
      </c>
      <c r="F7" s="62">
        <v>0</v>
      </c>
      <c r="G7" s="62">
        <v>0</v>
      </c>
      <c r="H7" s="62">
        <v>0</v>
      </c>
      <c r="I7" s="62">
        <f t="shared" ref="I7:I21" si="4">SUM(D7:H7)</f>
        <v>1370000</v>
      </c>
      <c r="J7" s="62">
        <v>0</v>
      </c>
      <c r="K7" s="62">
        <f t="shared" si="1"/>
        <v>1370000</v>
      </c>
    </row>
    <row r="8" spans="1:15" x14ac:dyDescent="0.25">
      <c r="A8" s="51" t="s">
        <v>178</v>
      </c>
      <c r="B8" s="51" t="s">
        <v>100</v>
      </c>
      <c r="C8" s="59" t="s">
        <v>101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f t="shared" si="4"/>
        <v>0</v>
      </c>
      <c r="J8" s="62">
        <v>0</v>
      </c>
      <c r="K8" s="62">
        <f t="shared" si="1"/>
        <v>0</v>
      </c>
    </row>
    <row r="9" spans="1:15" x14ac:dyDescent="0.25">
      <c r="A9" s="51" t="s">
        <v>178</v>
      </c>
      <c r="B9" s="51" t="s">
        <v>102</v>
      </c>
      <c r="C9" s="59" t="s">
        <v>103</v>
      </c>
      <c r="D9" s="62">
        <v>0</v>
      </c>
      <c r="E9" s="62">
        <v>0</v>
      </c>
      <c r="F9" s="62">
        <v>0</v>
      </c>
      <c r="G9" s="62">
        <v>0</v>
      </c>
      <c r="H9" s="62">
        <v>0</v>
      </c>
      <c r="I9" s="62">
        <f t="shared" si="4"/>
        <v>0</v>
      </c>
      <c r="J9" s="62">
        <v>0</v>
      </c>
      <c r="K9" s="62">
        <f t="shared" si="1"/>
        <v>0</v>
      </c>
    </row>
    <row r="10" spans="1:15" x14ac:dyDescent="0.25">
      <c r="A10" s="51" t="s">
        <v>178</v>
      </c>
      <c r="B10" s="51" t="s">
        <v>104</v>
      </c>
      <c r="C10" s="59" t="s">
        <v>105</v>
      </c>
      <c r="D10" s="62">
        <v>0</v>
      </c>
      <c r="E10" s="62">
        <f>+Port_DMPL!D11*1000</f>
        <v>-23000</v>
      </c>
      <c r="F10" s="62">
        <v>0</v>
      </c>
      <c r="G10" s="71">
        <v>0</v>
      </c>
      <c r="H10" s="62">
        <v>0</v>
      </c>
      <c r="I10" s="62">
        <f t="shared" si="4"/>
        <v>-23000</v>
      </c>
      <c r="J10" s="62">
        <v>0</v>
      </c>
      <c r="K10" s="62">
        <f t="shared" si="1"/>
        <v>-23000</v>
      </c>
    </row>
    <row r="11" spans="1:15" x14ac:dyDescent="0.25">
      <c r="A11" s="51" t="s">
        <v>178</v>
      </c>
      <c r="B11" s="51" t="s">
        <v>106</v>
      </c>
      <c r="C11" s="59" t="s">
        <v>107</v>
      </c>
      <c r="D11" s="62">
        <v>0</v>
      </c>
      <c r="E11" s="62">
        <v>0</v>
      </c>
      <c r="F11" s="62">
        <v>0</v>
      </c>
      <c r="G11" s="71">
        <v>0</v>
      </c>
      <c r="H11" s="62">
        <v>0</v>
      </c>
      <c r="I11" s="62">
        <f t="shared" si="4"/>
        <v>0</v>
      </c>
      <c r="J11" s="62">
        <v>0</v>
      </c>
      <c r="K11" s="62">
        <f t="shared" si="1"/>
        <v>0</v>
      </c>
    </row>
    <row r="12" spans="1:15" x14ac:dyDescent="0.25">
      <c r="A12" s="51" t="s">
        <v>178</v>
      </c>
      <c r="B12" s="51" t="s">
        <v>108</v>
      </c>
      <c r="C12" s="59" t="s">
        <v>109</v>
      </c>
      <c r="D12" s="62">
        <v>0</v>
      </c>
      <c r="E12" s="62">
        <v>0</v>
      </c>
      <c r="F12" s="62">
        <v>0</v>
      </c>
      <c r="G12" s="71">
        <v>-448000</v>
      </c>
      <c r="H12" s="62">
        <v>0</v>
      </c>
      <c r="I12" s="62">
        <f t="shared" si="4"/>
        <v>-448000</v>
      </c>
      <c r="J12" s="62" t="e">
        <f>+#REF!*1000</f>
        <v>#REF!</v>
      </c>
      <c r="K12" s="62" t="e">
        <f t="shared" si="1"/>
        <v>#REF!</v>
      </c>
    </row>
    <row r="13" spans="1:15" x14ac:dyDescent="0.25">
      <c r="A13" s="51" t="s">
        <v>178</v>
      </c>
      <c r="B13" s="51" t="s">
        <v>110</v>
      </c>
      <c r="C13" s="59" t="s">
        <v>111</v>
      </c>
      <c r="D13" s="62">
        <v>0</v>
      </c>
      <c r="E13" s="62">
        <v>0</v>
      </c>
      <c r="F13" s="62">
        <v>0</v>
      </c>
      <c r="G13" s="71">
        <v>-1846000</v>
      </c>
      <c r="H13" s="62">
        <v>0</v>
      </c>
      <c r="I13" s="62">
        <f t="shared" si="4"/>
        <v>-1846000</v>
      </c>
      <c r="J13" s="62">
        <v>0</v>
      </c>
      <c r="K13" s="62">
        <f t="shared" si="1"/>
        <v>-1846000</v>
      </c>
    </row>
    <row r="14" spans="1:15" x14ac:dyDescent="0.25">
      <c r="A14" s="51" t="s">
        <v>178</v>
      </c>
      <c r="B14" s="51" t="s">
        <v>112</v>
      </c>
      <c r="C14" s="59" t="s">
        <v>113</v>
      </c>
      <c r="D14" s="62">
        <v>0</v>
      </c>
      <c r="E14" s="62" t="e">
        <f>+Port_DMPL!#REF!*1000</f>
        <v>#REF!</v>
      </c>
      <c r="F14" s="62" t="e">
        <f>+Port_DMPL!#REF!*1000</f>
        <v>#REF!</v>
      </c>
      <c r="G14" s="71">
        <v>0</v>
      </c>
      <c r="H14" s="62">
        <v>0</v>
      </c>
      <c r="I14" s="62" t="e">
        <f t="shared" si="4"/>
        <v>#REF!</v>
      </c>
      <c r="J14" s="62">
        <v>0</v>
      </c>
      <c r="K14" s="62" t="e">
        <f t="shared" si="1"/>
        <v>#REF!</v>
      </c>
    </row>
    <row r="15" spans="1:15" s="65" customFormat="1" x14ac:dyDescent="0.25">
      <c r="A15" s="65" t="s">
        <v>178</v>
      </c>
      <c r="B15" s="65" t="s">
        <v>114</v>
      </c>
      <c r="C15" s="65" t="s">
        <v>83</v>
      </c>
      <c r="D15" s="62">
        <v>0</v>
      </c>
      <c r="E15" s="62">
        <v>0</v>
      </c>
      <c r="F15" s="62">
        <f>+Port_DMPL!H16*1000</f>
        <v>953000</v>
      </c>
      <c r="G15" s="62">
        <f>-F15</f>
        <v>-953000</v>
      </c>
      <c r="H15" s="62">
        <v>0</v>
      </c>
      <c r="I15" s="62">
        <f t="shared" si="4"/>
        <v>0</v>
      </c>
      <c r="J15" s="62">
        <v>0</v>
      </c>
      <c r="K15" s="62">
        <f t="shared" ref="K15" si="5">SUM(I15:J15)</f>
        <v>0</v>
      </c>
    </row>
    <row r="16" spans="1:15" ht="30" x14ac:dyDescent="0.25">
      <c r="A16" s="51" t="s">
        <v>178</v>
      </c>
      <c r="B16" s="51" t="s">
        <v>115</v>
      </c>
      <c r="C16" s="59" t="s">
        <v>164</v>
      </c>
      <c r="D16" s="62">
        <v>0</v>
      </c>
      <c r="E16" s="62">
        <v>0</v>
      </c>
      <c r="F16" s="62">
        <f>+Port_DMPL!H17*1000</f>
        <v>-5002000</v>
      </c>
      <c r="G16" s="62">
        <v>0</v>
      </c>
      <c r="H16" s="62">
        <v>0</v>
      </c>
      <c r="I16" s="62">
        <f t="shared" si="4"/>
        <v>-5002000</v>
      </c>
      <c r="J16" s="62">
        <v>0</v>
      </c>
      <c r="K16" s="62">
        <f t="shared" si="1"/>
        <v>-5002000</v>
      </c>
    </row>
    <row r="17" spans="1:11" x14ac:dyDescent="0.25">
      <c r="A17" s="51" t="s">
        <v>178</v>
      </c>
      <c r="B17" s="51" t="s">
        <v>144</v>
      </c>
      <c r="C17" s="59" t="s">
        <v>77</v>
      </c>
      <c r="D17" s="62">
        <v>0</v>
      </c>
      <c r="E17" s="62">
        <f>+Port_DMPL!E18*1000</f>
        <v>-195000</v>
      </c>
      <c r="F17" s="62">
        <f>+Port_DMPL!F18*1000</f>
        <v>-110000</v>
      </c>
      <c r="G17" s="62">
        <v>0</v>
      </c>
      <c r="H17" s="62">
        <v>0</v>
      </c>
      <c r="I17" s="62">
        <f t="shared" si="4"/>
        <v>-305000</v>
      </c>
      <c r="J17" s="62">
        <v>0</v>
      </c>
      <c r="K17" s="62">
        <f t="shared" si="1"/>
        <v>-305000</v>
      </c>
    </row>
    <row r="18" spans="1:11" x14ac:dyDescent="0.25">
      <c r="A18" s="51" t="s">
        <v>178</v>
      </c>
      <c r="B18" s="51" t="s">
        <v>147</v>
      </c>
      <c r="C18" s="59" t="s">
        <v>86</v>
      </c>
      <c r="D18" s="62">
        <v>0</v>
      </c>
      <c r="E18" s="62" t="e">
        <f>+Port_DMPL!#REF!*1000</f>
        <v>#REF!</v>
      </c>
      <c r="F18" s="62">
        <v>0</v>
      </c>
      <c r="G18" s="62">
        <v>0</v>
      </c>
      <c r="H18" s="62">
        <v>0</v>
      </c>
      <c r="I18" s="62" t="e">
        <f t="shared" si="4"/>
        <v>#REF!</v>
      </c>
      <c r="J18" s="62">
        <v>0</v>
      </c>
      <c r="K18" s="62" t="e">
        <f t="shared" ref="K18" si="6">SUM(I18:J18)</f>
        <v>#REF!</v>
      </c>
    </row>
    <row r="19" spans="1:11" x14ac:dyDescent="0.25">
      <c r="A19" s="51" t="s">
        <v>178</v>
      </c>
      <c r="B19" s="72" t="s">
        <v>167</v>
      </c>
      <c r="C19" s="59" t="s">
        <v>9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f t="shared" si="4"/>
        <v>0</v>
      </c>
      <c r="J19" s="62">
        <f>Port_DMPL!L34*1000</f>
        <v>0</v>
      </c>
      <c r="K19" s="62">
        <f t="shared" ref="K19:K20" si="7">SUM(I19:J19)</f>
        <v>0</v>
      </c>
    </row>
    <row r="20" spans="1:11" x14ac:dyDescent="0.25">
      <c r="A20" s="51" t="s">
        <v>178</v>
      </c>
      <c r="B20" s="72" t="s">
        <v>168</v>
      </c>
      <c r="C20" s="65" t="s">
        <v>163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f t="shared" si="4"/>
        <v>0</v>
      </c>
      <c r="J20" s="62">
        <v>0</v>
      </c>
      <c r="K20" s="62">
        <f t="shared" si="7"/>
        <v>0</v>
      </c>
    </row>
    <row r="21" spans="1:11" x14ac:dyDescent="0.25">
      <c r="A21" s="51" t="s">
        <v>178</v>
      </c>
      <c r="B21" s="72" t="s">
        <v>169</v>
      </c>
      <c r="C21" s="65" t="str">
        <f>Port_DMPL!B13</f>
        <v>Aumento de Participação de Acionistas Não Controladores</v>
      </c>
      <c r="D21" s="62">
        <v>0</v>
      </c>
      <c r="E21" s="62">
        <v>0</v>
      </c>
      <c r="F21" s="62">
        <v>0</v>
      </c>
      <c r="G21" s="62">
        <v>0</v>
      </c>
      <c r="H21" s="62">
        <v>0</v>
      </c>
      <c r="I21" s="62">
        <f t="shared" si="4"/>
        <v>0</v>
      </c>
      <c r="J21" s="62">
        <f>+Port_DMPL!$L$13*1000</f>
        <v>46000</v>
      </c>
      <c r="K21" s="62">
        <f t="shared" si="1"/>
        <v>46000</v>
      </c>
    </row>
    <row r="22" spans="1:11" s="52" customFormat="1" x14ac:dyDescent="0.25">
      <c r="A22" s="52" t="s">
        <v>178</v>
      </c>
      <c r="B22" s="52" t="s">
        <v>116</v>
      </c>
      <c r="C22" s="53" t="s">
        <v>117</v>
      </c>
      <c r="D22" s="61">
        <f t="shared" ref="D22:J22" si="8">SUBTOTAL(9,D23:D31)</f>
        <v>0</v>
      </c>
      <c r="E22" s="61">
        <f t="shared" si="8"/>
        <v>0</v>
      </c>
      <c r="F22" s="61">
        <f t="shared" si="8"/>
        <v>0</v>
      </c>
      <c r="G22" s="61">
        <f t="shared" si="8"/>
        <v>4447000</v>
      </c>
      <c r="H22" s="61">
        <f t="shared" si="8"/>
        <v>-277000</v>
      </c>
      <c r="I22" s="61">
        <f t="shared" si="0"/>
        <v>4170000</v>
      </c>
      <c r="J22" s="61">
        <f t="shared" si="8"/>
        <v>126000</v>
      </c>
      <c r="K22" s="61">
        <f t="shared" si="1"/>
        <v>4296000</v>
      </c>
    </row>
    <row r="23" spans="1:11" x14ac:dyDescent="0.25">
      <c r="A23" s="51" t="s">
        <v>178</v>
      </c>
      <c r="B23" s="51" t="s">
        <v>118</v>
      </c>
      <c r="C23" s="59" t="s">
        <v>89</v>
      </c>
      <c r="D23" s="62">
        <v>0</v>
      </c>
      <c r="E23" s="62">
        <v>0</v>
      </c>
      <c r="F23" s="62">
        <v>0</v>
      </c>
      <c r="G23" s="62">
        <f>+Port_DMPL!I21*1000</f>
        <v>4447000</v>
      </c>
      <c r="H23" s="62">
        <v>0</v>
      </c>
      <c r="I23" s="62">
        <f t="shared" si="0"/>
        <v>4447000</v>
      </c>
      <c r="J23" s="62">
        <f>+Port_DMPL!L21*1000</f>
        <v>126000</v>
      </c>
      <c r="K23" s="62">
        <f t="shared" si="1"/>
        <v>4573000</v>
      </c>
    </row>
    <row r="24" spans="1:11" x14ac:dyDescent="0.25">
      <c r="A24" s="51" t="s">
        <v>178</v>
      </c>
      <c r="B24" s="51" t="s">
        <v>119</v>
      </c>
      <c r="C24" s="59" t="s">
        <v>8</v>
      </c>
      <c r="D24" s="62">
        <v>0</v>
      </c>
      <c r="E24" s="62">
        <v>0</v>
      </c>
      <c r="F24" s="62">
        <v>0</v>
      </c>
      <c r="G24" s="62">
        <v>0</v>
      </c>
      <c r="H24" s="62">
        <f>+Port_DMPL!J22*1000</f>
        <v>-277000</v>
      </c>
      <c r="I24" s="62">
        <f t="shared" si="0"/>
        <v>-277000</v>
      </c>
      <c r="J24" s="62">
        <v>0</v>
      </c>
      <c r="K24" s="62">
        <f t="shared" si="1"/>
        <v>-277000</v>
      </c>
    </row>
    <row r="25" spans="1:11" x14ac:dyDescent="0.25">
      <c r="A25" s="51" t="s">
        <v>178</v>
      </c>
      <c r="B25" s="51" t="s">
        <v>120</v>
      </c>
      <c r="C25" s="59" t="s">
        <v>121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f t="shared" si="0"/>
        <v>0</v>
      </c>
      <c r="J25" s="62">
        <v>0</v>
      </c>
      <c r="K25" s="62">
        <f t="shared" si="1"/>
        <v>0</v>
      </c>
    </row>
    <row r="26" spans="1:11" x14ac:dyDescent="0.25">
      <c r="A26" s="51" t="s">
        <v>178</v>
      </c>
      <c r="B26" s="51" t="s">
        <v>122</v>
      </c>
      <c r="C26" s="59" t="s">
        <v>123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f t="shared" si="0"/>
        <v>0</v>
      </c>
      <c r="J26" s="62">
        <v>0</v>
      </c>
      <c r="K26" s="62">
        <f t="shared" si="1"/>
        <v>0</v>
      </c>
    </row>
    <row r="27" spans="1:11" x14ac:dyDescent="0.25">
      <c r="A27" s="51" t="s">
        <v>178</v>
      </c>
      <c r="B27" s="51" t="s">
        <v>124</v>
      </c>
      <c r="C27" s="59" t="s">
        <v>125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f t="shared" si="0"/>
        <v>0</v>
      </c>
      <c r="J27" s="62">
        <v>0</v>
      </c>
      <c r="K27" s="62">
        <f t="shared" si="1"/>
        <v>0</v>
      </c>
    </row>
    <row r="28" spans="1:11" x14ac:dyDescent="0.25">
      <c r="A28" s="51" t="s">
        <v>178</v>
      </c>
      <c r="B28" s="51" t="s">
        <v>126</v>
      </c>
      <c r="C28" s="59" t="s">
        <v>127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f t="shared" si="0"/>
        <v>0</v>
      </c>
      <c r="J28" s="62">
        <v>0</v>
      </c>
      <c r="K28" s="62">
        <f t="shared" si="1"/>
        <v>0</v>
      </c>
    </row>
    <row r="29" spans="1:11" x14ac:dyDescent="0.25">
      <c r="A29" s="51" t="s">
        <v>178</v>
      </c>
      <c r="B29" s="51" t="s">
        <v>128</v>
      </c>
      <c r="C29" s="59" t="s">
        <v>129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f t="shared" si="0"/>
        <v>0</v>
      </c>
      <c r="J29" s="62">
        <v>0</v>
      </c>
      <c r="K29" s="62">
        <f t="shared" si="1"/>
        <v>0</v>
      </c>
    </row>
    <row r="30" spans="1:11" x14ac:dyDescent="0.25">
      <c r="A30" s="51" t="s">
        <v>178</v>
      </c>
      <c r="B30" s="51" t="s">
        <v>130</v>
      </c>
      <c r="C30" s="59" t="s">
        <v>131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f t="shared" si="0"/>
        <v>0</v>
      </c>
      <c r="J30" s="62">
        <v>0</v>
      </c>
      <c r="K30" s="62">
        <f t="shared" si="1"/>
        <v>0</v>
      </c>
    </row>
    <row r="31" spans="1:11" x14ac:dyDescent="0.25">
      <c r="A31" s="51" t="s">
        <v>178</v>
      </c>
      <c r="B31" s="51" t="s">
        <v>132</v>
      </c>
      <c r="C31" s="59" t="s">
        <v>121</v>
      </c>
      <c r="D31" s="62">
        <v>0</v>
      </c>
      <c r="E31" s="62">
        <v>0</v>
      </c>
      <c r="F31" s="62">
        <v>0</v>
      </c>
      <c r="G31" s="62">
        <v>0</v>
      </c>
      <c r="H31" s="62">
        <v>0</v>
      </c>
      <c r="I31" s="62">
        <f t="shared" si="0"/>
        <v>0</v>
      </c>
      <c r="J31" s="62">
        <v>0</v>
      </c>
      <c r="K31" s="62">
        <f t="shared" si="1"/>
        <v>0</v>
      </c>
    </row>
    <row r="32" spans="1:11" s="52" customFormat="1" x14ac:dyDescent="0.25">
      <c r="A32" s="52" t="s">
        <v>178</v>
      </c>
      <c r="B32" s="52" t="s">
        <v>133</v>
      </c>
      <c r="C32" s="53" t="s">
        <v>134</v>
      </c>
      <c r="D32" s="61">
        <f t="shared" ref="D32:K32" si="9">SUBTOTAL(9,D33:D35)</f>
        <v>0</v>
      </c>
      <c r="E32" s="61">
        <f t="shared" si="9"/>
        <v>0</v>
      </c>
      <c r="F32" s="61">
        <f t="shared" si="9"/>
        <v>2438000</v>
      </c>
      <c r="G32" s="61">
        <f t="shared" si="9"/>
        <v>-2438000</v>
      </c>
      <c r="H32" s="61">
        <f t="shared" si="9"/>
        <v>0</v>
      </c>
      <c r="I32" s="61">
        <f t="shared" si="9"/>
        <v>0</v>
      </c>
      <c r="J32" s="61">
        <f t="shared" si="9"/>
        <v>0</v>
      </c>
      <c r="K32" s="61">
        <f t="shared" si="9"/>
        <v>0</v>
      </c>
    </row>
    <row r="33" spans="1:11" x14ac:dyDescent="0.25">
      <c r="A33" s="51" t="s">
        <v>178</v>
      </c>
      <c r="B33" s="51" t="s">
        <v>135</v>
      </c>
      <c r="C33" s="59" t="s">
        <v>136</v>
      </c>
      <c r="D33" s="62">
        <v>0</v>
      </c>
      <c r="E33" s="62">
        <v>0</v>
      </c>
      <c r="F33" s="62">
        <f>+(Port_DMPL!F24+Port_DMPL!G25)*1000</f>
        <v>2438000</v>
      </c>
      <c r="G33" s="62">
        <f>-F33</f>
        <v>-2438000</v>
      </c>
      <c r="H33" s="62">
        <v>0</v>
      </c>
      <c r="I33" s="62">
        <f t="shared" si="0"/>
        <v>0</v>
      </c>
      <c r="J33" s="62">
        <v>0</v>
      </c>
      <c r="K33" s="62">
        <f t="shared" si="1"/>
        <v>0</v>
      </c>
    </row>
    <row r="34" spans="1:11" x14ac:dyDescent="0.25">
      <c r="A34" s="51" t="s">
        <v>178</v>
      </c>
      <c r="B34" s="51" t="s">
        <v>137</v>
      </c>
      <c r="C34" s="59" t="s">
        <v>138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f t="shared" si="0"/>
        <v>0</v>
      </c>
      <c r="J34" s="62">
        <v>0</v>
      </c>
      <c r="K34" s="62">
        <f t="shared" si="1"/>
        <v>0</v>
      </c>
    </row>
    <row r="35" spans="1:11" x14ac:dyDescent="0.25">
      <c r="A35" s="51" t="s">
        <v>178</v>
      </c>
      <c r="B35" s="51" t="s">
        <v>139</v>
      </c>
      <c r="C35" s="59" t="s">
        <v>140</v>
      </c>
      <c r="D35" s="62">
        <v>0</v>
      </c>
      <c r="E35" s="62">
        <v>0</v>
      </c>
      <c r="F35" s="62">
        <v>0</v>
      </c>
      <c r="G35" s="62">
        <v>0</v>
      </c>
      <c r="H35" s="62">
        <v>0</v>
      </c>
      <c r="I35" s="62">
        <f t="shared" si="0"/>
        <v>0</v>
      </c>
      <c r="J35" s="62">
        <v>0</v>
      </c>
      <c r="K35" s="62">
        <f t="shared" si="1"/>
        <v>0</v>
      </c>
    </row>
    <row r="36" spans="1:11" s="52" customFormat="1" x14ac:dyDescent="0.25">
      <c r="A36" s="52" t="s">
        <v>178</v>
      </c>
      <c r="B36" s="52" t="s">
        <v>141</v>
      </c>
      <c r="C36" s="53" t="s">
        <v>142</v>
      </c>
      <c r="D36" s="61" t="e">
        <f>SUBTOTAL(9,D3:D35)</f>
        <v>#REF!</v>
      </c>
      <c r="E36" s="61" t="e">
        <f>SUBTOTAL(9,E3:E35)</f>
        <v>#REF!</v>
      </c>
      <c r="F36" s="61" t="e">
        <f>SUBTOTAL(9,F3:F35)</f>
        <v>#REF!</v>
      </c>
      <c r="G36" s="61" t="e">
        <f>SUBTOTAL(9,G3:G35)</f>
        <v>#REF!</v>
      </c>
      <c r="H36" s="61" t="e">
        <f>SUBTOTAL(9,H3:H35)</f>
        <v>#REF!</v>
      </c>
      <c r="I36" s="61" t="e">
        <f t="shared" si="0"/>
        <v>#REF!</v>
      </c>
      <c r="J36" s="61" t="e">
        <f>SUBTOTAL(9,J3:J35)</f>
        <v>#REF!</v>
      </c>
      <c r="K36" s="61" t="e">
        <f t="shared" si="1"/>
        <v>#REF!</v>
      </c>
    </row>
    <row r="38" spans="1:11" s="52" customFormat="1" x14ac:dyDescent="0.25">
      <c r="C38" s="53" t="s">
        <v>146</v>
      </c>
      <c r="D38" s="61" t="e">
        <f>Port_DMPL!$C$26*1000-D36</f>
        <v>#REF!</v>
      </c>
      <c r="E38" s="61" t="e">
        <f>(Port_DMPL!D26+Port_DMPL!E26)*1000-E36</f>
        <v>#REF!</v>
      </c>
      <c r="F38" s="61" t="e">
        <f>(SUM(Port_DMPL!F26:H26)*1000)-F36</f>
        <v>#REF!</v>
      </c>
      <c r="G38" s="61" t="e">
        <f>+Port_DMPL!I26*1000-G36</f>
        <v>#REF!</v>
      </c>
      <c r="H38" s="61" t="e">
        <f>+Port_DMPL!J26*1000-H36</f>
        <v>#REF!</v>
      </c>
      <c r="I38" s="61" t="e">
        <f>+Port_DMPL!K26*1000-I36</f>
        <v>#REF!</v>
      </c>
      <c r="J38" s="61" t="e">
        <f>+Port_DMPL!L26*1000-J36</f>
        <v>#REF!</v>
      </c>
      <c r="K38" s="61" t="e">
        <f>+Port_DMPL!M26*1000-K36</f>
        <v>#REF!</v>
      </c>
    </row>
    <row r="41" spans="1:11" s="54" customFormat="1" ht="60" hidden="1" x14ac:dyDescent="0.2">
      <c r="A41" s="57" t="s">
        <v>159</v>
      </c>
      <c r="B41" s="57" t="s">
        <v>155</v>
      </c>
      <c r="C41" s="60" t="s">
        <v>88</v>
      </c>
      <c r="D41" s="58" t="s">
        <v>148</v>
      </c>
      <c r="E41" s="58" t="s">
        <v>149</v>
      </c>
      <c r="F41" s="58" t="s">
        <v>150</v>
      </c>
      <c r="G41" s="58" t="s">
        <v>151</v>
      </c>
      <c r="H41" s="58" t="s">
        <v>8</v>
      </c>
      <c r="I41" s="58" t="s">
        <v>152</v>
      </c>
      <c r="J41" s="58" t="s">
        <v>156</v>
      </c>
      <c r="K41" s="58" t="s">
        <v>153</v>
      </c>
    </row>
    <row r="42" spans="1:11" hidden="1" x14ac:dyDescent="0.25">
      <c r="A42" s="63" t="s">
        <v>159</v>
      </c>
      <c r="B42" s="51" t="s">
        <v>90</v>
      </c>
      <c r="C42" s="59" t="s">
        <v>91</v>
      </c>
      <c r="D42" s="62">
        <v>32325000</v>
      </c>
      <c r="E42" s="62">
        <v>654000</v>
      </c>
      <c r="F42" s="62">
        <v>12654000</v>
      </c>
      <c r="G42" s="62">
        <v>0</v>
      </c>
      <c r="H42" s="62">
        <v>-786000</v>
      </c>
      <c r="I42" s="62">
        <v>44847000</v>
      </c>
      <c r="J42" s="62">
        <v>3024000</v>
      </c>
      <c r="K42" s="62">
        <v>47871000</v>
      </c>
    </row>
    <row r="43" spans="1:11" hidden="1" x14ac:dyDescent="0.25">
      <c r="A43" s="63" t="s">
        <v>159</v>
      </c>
      <c r="B43" s="51" t="s">
        <v>92</v>
      </c>
      <c r="C43" s="59" t="s">
        <v>93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</row>
    <row r="44" spans="1:11" hidden="1" x14ac:dyDescent="0.25">
      <c r="A44" s="63" t="s">
        <v>159</v>
      </c>
      <c r="B44" s="51" t="s">
        <v>94</v>
      </c>
      <c r="C44" s="59" t="s">
        <v>95</v>
      </c>
      <c r="D44" s="62">
        <v>32325000</v>
      </c>
      <c r="E44" s="62">
        <v>654000</v>
      </c>
      <c r="F44" s="62">
        <v>12654000</v>
      </c>
      <c r="G44" s="62">
        <v>0</v>
      </c>
      <c r="H44" s="62">
        <v>-786000</v>
      </c>
      <c r="I44" s="62">
        <v>44847000</v>
      </c>
      <c r="J44" s="62">
        <v>3024000</v>
      </c>
      <c r="K44" s="62">
        <v>47871000</v>
      </c>
    </row>
    <row r="45" spans="1:11" hidden="1" x14ac:dyDescent="0.25">
      <c r="A45" s="63" t="s">
        <v>159</v>
      </c>
      <c r="B45" s="51" t="s">
        <v>96</v>
      </c>
      <c r="C45" s="59" t="s">
        <v>97</v>
      </c>
      <c r="D45" s="62">
        <v>4080000</v>
      </c>
      <c r="E45" s="62">
        <v>-192000</v>
      </c>
      <c r="F45" s="62">
        <v>-5042000</v>
      </c>
      <c r="G45" s="62">
        <v>-1706000</v>
      </c>
      <c r="H45" s="62">
        <v>0</v>
      </c>
      <c r="I45" s="62">
        <v>-2860000</v>
      </c>
      <c r="J45" s="62">
        <v>-63000</v>
      </c>
      <c r="K45" s="62">
        <v>-2923000</v>
      </c>
    </row>
    <row r="46" spans="1:11" hidden="1" x14ac:dyDescent="0.25">
      <c r="A46" s="63" t="s">
        <v>159</v>
      </c>
      <c r="B46" s="51" t="s">
        <v>98</v>
      </c>
      <c r="C46" s="59" t="s">
        <v>99</v>
      </c>
      <c r="D46" s="62">
        <v>4080000</v>
      </c>
      <c r="E46" s="62">
        <v>0</v>
      </c>
      <c r="F46" s="62">
        <v>-4080000</v>
      </c>
      <c r="G46" s="62">
        <v>0</v>
      </c>
      <c r="H46" s="62">
        <v>0</v>
      </c>
      <c r="I46" s="62">
        <v>0</v>
      </c>
      <c r="J46" s="62">
        <v>0</v>
      </c>
      <c r="K46" s="62">
        <v>0</v>
      </c>
    </row>
    <row r="47" spans="1:11" hidden="1" x14ac:dyDescent="0.25">
      <c r="A47" s="63" t="s">
        <v>159</v>
      </c>
      <c r="B47" s="51" t="s">
        <v>100</v>
      </c>
      <c r="C47" s="59" t="s">
        <v>101</v>
      </c>
      <c r="D47" s="62">
        <v>0</v>
      </c>
      <c r="E47" s="62">
        <v>0</v>
      </c>
      <c r="F47" s="62">
        <v>0</v>
      </c>
      <c r="G47" s="62">
        <v>0</v>
      </c>
      <c r="H47" s="62">
        <v>0</v>
      </c>
      <c r="I47" s="62">
        <v>0</v>
      </c>
      <c r="J47" s="62">
        <v>0</v>
      </c>
      <c r="K47" s="62">
        <v>0</v>
      </c>
    </row>
    <row r="48" spans="1:11" hidden="1" x14ac:dyDescent="0.25">
      <c r="A48" s="63" t="s">
        <v>159</v>
      </c>
      <c r="B48" s="51" t="s">
        <v>102</v>
      </c>
      <c r="C48" s="59" t="s">
        <v>103</v>
      </c>
      <c r="D48" s="62">
        <v>0</v>
      </c>
      <c r="E48" s="62">
        <v>0</v>
      </c>
      <c r="F48" s="62">
        <v>0</v>
      </c>
      <c r="G48" s="62">
        <v>0</v>
      </c>
      <c r="H48" s="62">
        <v>0</v>
      </c>
      <c r="I48" s="62">
        <v>0</v>
      </c>
      <c r="J48" s="62">
        <v>0</v>
      </c>
      <c r="K48" s="62">
        <v>0</v>
      </c>
    </row>
    <row r="49" spans="1:11" hidden="1" x14ac:dyDescent="0.25">
      <c r="A49" s="63" t="s">
        <v>159</v>
      </c>
      <c r="B49" s="51" t="s">
        <v>104</v>
      </c>
      <c r="C49" s="59" t="s">
        <v>105</v>
      </c>
      <c r="D49" s="62">
        <v>0</v>
      </c>
      <c r="E49" s="62">
        <v>-204000</v>
      </c>
      <c r="F49" s="62">
        <v>0</v>
      </c>
      <c r="G49" s="62">
        <v>0</v>
      </c>
      <c r="H49" s="62">
        <v>0</v>
      </c>
      <c r="I49" s="62">
        <v>-204000</v>
      </c>
      <c r="J49" s="62">
        <v>0</v>
      </c>
      <c r="K49" s="62">
        <v>-204000</v>
      </c>
    </row>
    <row r="50" spans="1:11" hidden="1" x14ac:dyDescent="0.25">
      <c r="A50" s="63" t="s">
        <v>159</v>
      </c>
      <c r="B50" s="51" t="s">
        <v>106</v>
      </c>
      <c r="C50" s="59" t="s">
        <v>107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</row>
    <row r="51" spans="1:11" hidden="1" x14ac:dyDescent="0.25">
      <c r="A51" s="63" t="s">
        <v>159</v>
      </c>
      <c r="B51" s="51" t="s">
        <v>108</v>
      </c>
      <c r="C51" s="59" t="s">
        <v>109</v>
      </c>
      <c r="D51" s="62">
        <v>0</v>
      </c>
      <c r="E51" s="62">
        <v>0</v>
      </c>
      <c r="F51" s="62">
        <v>0</v>
      </c>
      <c r="G51" s="62">
        <v>-333000</v>
      </c>
      <c r="H51" s="62">
        <v>0</v>
      </c>
      <c r="I51" s="62">
        <v>-333000</v>
      </c>
      <c r="J51" s="62">
        <v>0</v>
      </c>
      <c r="K51" s="62">
        <v>-333000</v>
      </c>
    </row>
    <row r="52" spans="1:11" hidden="1" x14ac:dyDescent="0.25">
      <c r="A52" s="63" t="s">
        <v>159</v>
      </c>
      <c r="B52" s="51" t="s">
        <v>110</v>
      </c>
      <c r="C52" s="59" t="s">
        <v>111</v>
      </c>
      <c r="D52" s="62">
        <v>0</v>
      </c>
      <c r="E52" s="62">
        <v>0</v>
      </c>
      <c r="F52" s="62">
        <v>0</v>
      </c>
      <c r="G52" s="62">
        <v>-1373000</v>
      </c>
      <c r="H52" s="62">
        <v>0</v>
      </c>
      <c r="I52" s="62">
        <v>-1373000</v>
      </c>
      <c r="J52" s="62">
        <v>0</v>
      </c>
      <c r="K52" s="62">
        <v>-1373000</v>
      </c>
    </row>
    <row r="53" spans="1:11" hidden="1" x14ac:dyDescent="0.25">
      <c r="A53" s="63" t="s">
        <v>159</v>
      </c>
      <c r="B53" s="51" t="s">
        <v>112</v>
      </c>
      <c r="C53" s="59" t="s">
        <v>143</v>
      </c>
      <c r="D53" s="62">
        <v>0</v>
      </c>
      <c r="E53" s="62">
        <v>33000</v>
      </c>
      <c r="F53" s="62">
        <v>-33000</v>
      </c>
      <c r="G53" s="62">
        <v>0</v>
      </c>
      <c r="H53" s="62">
        <v>0</v>
      </c>
      <c r="I53" s="62">
        <v>0</v>
      </c>
      <c r="J53" s="62">
        <v>0</v>
      </c>
      <c r="K53" s="62">
        <v>0</v>
      </c>
    </row>
    <row r="54" spans="1:11" ht="30" hidden="1" x14ac:dyDescent="0.25">
      <c r="A54" s="63" t="s">
        <v>159</v>
      </c>
      <c r="B54" s="51" t="s">
        <v>114</v>
      </c>
      <c r="C54" s="59" t="s">
        <v>157</v>
      </c>
      <c r="D54" s="62">
        <v>0</v>
      </c>
      <c r="E54" s="62">
        <v>0</v>
      </c>
      <c r="F54" s="62">
        <v>-718000</v>
      </c>
      <c r="G54" s="62">
        <v>0</v>
      </c>
      <c r="H54" s="62">
        <v>0</v>
      </c>
      <c r="I54" s="62">
        <v>-718000</v>
      </c>
      <c r="J54" s="62">
        <v>0</v>
      </c>
      <c r="K54" s="62">
        <v>-718000</v>
      </c>
    </row>
    <row r="55" spans="1:11" hidden="1" x14ac:dyDescent="0.25">
      <c r="A55" s="63" t="s">
        <v>159</v>
      </c>
      <c r="B55" s="51" t="s">
        <v>115</v>
      </c>
      <c r="C55" s="59" t="s">
        <v>77</v>
      </c>
      <c r="D55" s="62">
        <v>0</v>
      </c>
      <c r="E55" s="62">
        <v>-21000</v>
      </c>
      <c r="F55" s="62">
        <v>-211000</v>
      </c>
      <c r="G55" s="62">
        <v>0</v>
      </c>
      <c r="H55" s="62">
        <v>0</v>
      </c>
      <c r="I55" s="62">
        <v>-232000</v>
      </c>
      <c r="J55" s="62">
        <v>0</v>
      </c>
      <c r="K55" s="62">
        <v>-232000</v>
      </c>
    </row>
    <row r="56" spans="1:11" hidden="1" x14ac:dyDescent="0.25">
      <c r="A56" s="63" t="s">
        <v>159</v>
      </c>
      <c r="B56" s="51" t="s">
        <v>144</v>
      </c>
      <c r="C56" s="59" t="s">
        <v>158</v>
      </c>
      <c r="D56" s="62">
        <v>0</v>
      </c>
      <c r="E56" s="62">
        <v>0</v>
      </c>
      <c r="F56" s="62">
        <v>0</v>
      </c>
      <c r="G56" s="62">
        <v>0</v>
      </c>
      <c r="H56" s="62">
        <v>0</v>
      </c>
      <c r="I56" s="62">
        <v>0</v>
      </c>
      <c r="J56" s="62">
        <v>-63000</v>
      </c>
      <c r="K56" s="62">
        <v>-63000</v>
      </c>
    </row>
    <row r="57" spans="1:11" hidden="1" x14ac:dyDescent="0.25">
      <c r="A57" s="63" t="s">
        <v>159</v>
      </c>
      <c r="B57" s="51" t="s">
        <v>116</v>
      </c>
      <c r="C57" s="59" t="s">
        <v>117</v>
      </c>
      <c r="D57" s="62">
        <v>0</v>
      </c>
      <c r="E57" s="62">
        <v>0</v>
      </c>
      <c r="F57" s="62">
        <v>0</v>
      </c>
      <c r="G57" s="62">
        <v>6313000</v>
      </c>
      <c r="H57" s="62">
        <v>-367000</v>
      </c>
      <c r="I57" s="62">
        <v>5946000</v>
      </c>
      <c r="J57" s="62">
        <v>0</v>
      </c>
      <c r="K57" s="62">
        <v>5946000</v>
      </c>
    </row>
    <row r="58" spans="1:11" hidden="1" x14ac:dyDescent="0.25">
      <c r="A58" s="63" t="s">
        <v>159</v>
      </c>
      <c r="B58" s="51" t="s">
        <v>118</v>
      </c>
      <c r="C58" s="59" t="s">
        <v>89</v>
      </c>
      <c r="D58" s="62">
        <v>0</v>
      </c>
      <c r="E58" s="62">
        <v>0</v>
      </c>
      <c r="F58" s="62">
        <v>0</v>
      </c>
      <c r="G58" s="62">
        <v>6313000</v>
      </c>
      <c r="H58" s="62">
        <v>0</v>
      </c>
      <c r="I58" s="62">
        <v>6313000</v>
      </c>
      <c r="J58" s="62">
        <v>0</v>
      </c>
      <c r="K58" s="62">
        <v>6313000</v>
      </c>
    </row>
    <row r="59" spans="1:11" hidden="1" x14ac:dyDescent="0.25">
      <c r="A59" s="63" t="s">
        <v>159</v>
      </c>
      <c r="B59" s="51" t="s">
        <v>119</v>
      </c>
      <c r="C59" s="59" t="s">
        <v>8</v>
      </c>
      <c r="D59" s="62">
        <v>0</v>
      </c>
      <c r="E59" s="62">
        <v>0</v>
      </c>
      <c r="F59" s="62">
        <v>0</v>
      </c>
      <c r="G59" s="62">
        <v>0</v>
      </c>
      <c r="H59" s="62">
        <v>-367000</v>
      </c>
      <c r="I59" s="62">
        <v>-367000</v>
      </c>
      <c r="J59" s="62">
        <v>0</v>
      </c>
      <c r="K59" s="62">
        <v>-367000</v>
      </c>
    </row>
    <row r="60" spans="1:11" hidden="1" x14ac:dyDescent="0.25">
      <c r="A60" s="63" t="s">
        <v>159</v>
      </c>
      <c r="B60" s="51" t="s">
        <v>120</v>
      </c>
      <c r="C60" s="59" t="s">
        <v>121</v>
      </c>
      <c r="D60" s="62">
        <v>0</v>
      </c>
      <c r="E60" s="62">
        <v>0</v>
      </c>
      <c r="F60" s="62">
        <v>0</v>
      </c>
      <c r="G60" s="62">
        <v>0</v>
      </c>
      <c r="H60" s="62">
        <v>0</v>
      </c>
      <c r="I60" s="62">
        <v>0</v>
      </c>
      <c r="J60" s="62">
        <v>0</v>
      </c>
      <c r="K60" s="62">
        <v>0</v>
      </c>
    </row>
    <row r="61" spans="1:11" hidden="1" x14ac:dyDescent="0.25">
      <c r="A61" s="63" t="s">
        <v>159</v>
      </c>
      <c r="B61" s="51" t="s">
        <v>122</v>
      </c>
      <c r="C61" s="59" t="s">
        <v>123</v>
      </c>
      <c r="D61" s="62">
        <v>0</v>
      </c>
      <c r="E61" s="62">
        <v>0</v>
      </c>
      <c r="F61" s="62">
        <v>0</v>
      </c>
      <c r="G61" s="62">
        <v>0</v>
      </c>
      <c r="H61" s="62">
        <v>0</v>
      </c>
      <c r="I61" s="62">
        <v>0</v>
      </c>
      <c r="J61" s="62">
        <v>0</v>
      </c>
      <c r="K61" s="62">
        <v>0</v>
      </c>
    </row>
    <row r="62" spans="1:11" hidden="1" x14ac:dyDescent="0.25">
      <c r="A62" s="63" t="s">
        <v>159</v>
      </c>
      <c r="B62" s="51" t="s">
        <v>124</v>
      </c>
      <c r="C62" s="59" t="s">
        <v>145</v>
      </c>
      <c r="D62" s="62">
        <v>0</v>
      </c>
      <c r="E62" s="62">
        <v>0</v>
      </c>
      <c r="F62" s="62">
        <v>0</v>
      </c>
      <c r="G62" s="62">
        <v>0</v>
      </c>
      <c r="H62" s="62">
        <v>0</v>
      </c>
      <c r="I62" s="62">
        <v>0</v>
      </c>
      <c r="J62" s="62">
        <v>0</v>
      </c>
      <c r="K62" s="62">
        <v>0</v>
      </c>
    </row>
    <row r="63" spans="1:11" hidden="1" x14ac:dyDescent="0.25">
      <c r="A63" s="63" t="s">
        <v>159</v>
      </c>
      <c r="B63" s="51" t="s">
        <v>126</v>
      </c>
      <c r="C63" s="59" t="s">
        <v>127</v>
      </c>
      <c r="D63" s="62">
        <v>0</v>
      </c>
      <c r="E63" s="62">
        <v>0</v>
      </c>
      <c r="F63" s="62">
        <v>0</v>
      </c>
      <c r="G63" s="62">
        <v>0</v>
      </c>
      <c r="H63" s="62">
        <v>0</v>
      </c>
      <c r="I63" s="62">
        <v>0</v>
      </c>
      <c r="J63" s="62">
        <v>0</v>
      </c>
      <c r="K63" s="62">
        <v>0</v>
      </c>
    </row>
    <row r="64" spans="1:11" hidden="1" x14ac:dyDescent="0.25">
      <c r="A64" s="63" t="s">
        <v>159</v>
      </c>
      <c r="B64" s="51" t="s">
        <v>128</v>
      </c>
      <c r="C64" s="59" t="s">
        <v>129</v>
      </c>
      <c r="D64" s="62">
        <v>0</v>
      </c>
      <c r="E64" s="62">
        <v>0</v>
      </c>
      <c r="F64" s="62">
        <v>0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</row>
    <row r="65" spans="1:11" hidden="1" x14ac:dyDescent="0.25">
      <c r="A65" s="63" t="s">
        <v>159</v>
      </c>
      <c r="B65" s="51" t="s">
        <v>130</v>
      </c>
      <c r="C65" s="59" t="s">
        <v>131</v>
      </c>
      <c r="D65" s="62">
        <v>0</v>
      </c>
      <c r="E65" s="62">
        <v>0</v>
      </c>
      <c r="F65" s="62">
        <v>0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</row>
    <row r="66" spans="1:11" hidden="1" x14ac:dyDescent="0.25">
      <c r="A66" s="63" t="s">
        <v>159</v>
      </c>
      <c r="B66" s="51" t="s">
        <v>132</v>
      </c>
      <c r="C66" s="59" t="s">
        <v>121</v>
      </c>
      <c r="D66" s="62">
        <v>0</v>
      </c>
      <c r="E66" s="62">
        <v>0</v>
      </c>
      <c r="F66" s="62">
        <v>0</v>
      </c>
      <c r="G66" s="62">
        <v>0</v>
      </c>
      <c r="H66" s="62">
        <v>0</v>
      </c>
      <c r="I66" s="62">
        <v>0</v>
      </c>
      <c r="J66" s="62">
        <v>0</v>
      </c>
      <c r="K66" s="62">
        <v>0</v>
      </c>
    </row>
    <row r="67" spans="1:11" hidden="1" x14ac:dyDescent="0.25">
      <c r="A67" s="63" t="s">
        <v>159</v>
      </c>
      <c r="B67" s="51" t="s">
        <v>133</v>
      </c>
      <c r="C67" s="59" t="s">
        <v>134</v>
      </c>
      <c r="D67" s="62">
        <v>0</v>
      </c>
      <c r="E67" s="62">
        <v>0</v>
      </c>
      <c r="F67" s="62">
        <v>4607000</v>
      </c>
      <c r="G67" s="62">
        <v>-4607000</v>
      </c>
      <c r="H67" s="62">
        <v>0</v>
      </c>
      <c r="I67" s="62">
        <v>0</v>
      </c>
      <c r="J67" s="62">
        <v>0</v>
      </c>
      <c r="K67" s="62">
        <v>0</v>
      </c>
    </row>
    <row r="68" spans="1:11" hidden="1" x14ac:dyDescent="0.25">
      <c r="A68" s="63" t="s">
        <v>159</v>
      </c>
      <c r="B68" s="51" t="s">
        <v>135</v>
      </c>
      <c r="C68" s="59" t="s">
        <v>136</v>
      </c>
      <c r="D68" s="62">
        <v>0</v>
      </c>
      <c r="E68" s="62">
        <v>0</v>
      </c>
      <c r="F68" s="62">
        <v>4607000</v>
      </c>
      <c r="G68" s="62">
        <v>-4607000</v>
      </c>
      <c r="H68" s="62">
        <v>0</v>
      </c>
      <c r="I68" s="62">
        <v>0</v>
      </c>
      <c r="J68" s="62">
        <v>0</v>
      </c>
      <c r="K68" s="62">
        <v>0</v>
      </c>
    </row>
    <row r="69" spans="1:11" hidden="1" x14ac:dyDescent="0.25">
      <c r="A69" s="63" t="s">
        <v>159</v>
      </c>
      <c r="B69" s="51" t="s">
        <v>137</v>
      </c>
      <c r="C69" s="59" t="s">
        <v>138</v>
      </c>
      <c r="D69" s="62">
        <v>0</v>
      </c>
      <c r="E69" s="62">
        <v>0</v>
      </c>
      <c r="F69" s="62">
        <v>0</v>
      </c>
      <c r="G69" s="62">
        <v>0</v>
      </c>
      <c r="H69" s="62">
        <v>0</v>
      </c>
      <c r="I69" s="62">
        <v>0</v>
      </c>
      <c r="J69" s="62">
        <v>0</v>
      </c>
      <c r="K69" s="62">
        <v>0</v>
      </c>
    </row>
    <row r="70" spans="1:11" hidden="1" x14ac:dyDescent="0.25">
      <c r="A70" s="63" t="s">
        <v>159</v>
      </c>
      <c r="B70" s="51" t="s">
        <v>139</v>
      </c>
      <c r="C70" s="59" t="s">
        <v>140</v>
      </c>
      <c r="D70" s="62">
        <v>0</v>
      </c>
      <c r="E70" s="62">
        <v>0</v>
      </c>
      <c r="F70" s="62">
        <v>0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</row>
    <row r="71" spans="1:11" hidden="1" x14ac:dyDescent="0.25">
      <c r="A71" s="63" t="s">
        <v>159</v>
      </c>
      <c r="B71" s="51" t="s">
        <v>141</v>
      </c>
      <c r="C71" s="59" t="s">
        <v>142</v>
      </c>
      <c r="D71" s="62">
        <v>36405000</v>
      </c>
      <c r="E71" s="62">
        <v>462000</v>
      </c>
      <c r="F71" s="62">
        <v>12219000</v>
      </c>
      <c r="G71" s="62">
        <v>0</v>
      </c>
      <c r="H71" s="62">
        <v>-1153000</v>
      </c>
      <c r="I71" s="62">
        <v>47933000</v>
      </c>
      <c r="J71" s="62">
        <v>2961000</v>
      </c>
      <c r="K71" s="62">
        <v>50894000</v>
      </c>
    </row>
  </sheetData>
  <mergeCells count="1">
    <mergeCell ref="J1:K1"/>
  </mergeCells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3"/>
  <sheetViews>
    <sheetView topLeftCell="B1" workbookViewId="0">
      <pane ySplit="1" topLeftCell="A16" activePane="bottomLeft" state="frozen"/>
      <selection pane="bottomLeft" activeCell="E30" sqref="E30"/>
    </sheetView>
  </sheetViews>
  <sheetFormatPr defaultRowHeight="12.75" x14ac:dyDescent="0.2"/>
  <cols>
    <col min="1" max="1" width="25.7109375" bestFit="1" customWidth="1"/>
    <col min="2" max="2" width="7.28515625" bestFit="1" customWidth="1"/>
    <col min="3" max="3" width="57.28515625" bestFit="1" customWidth="1"/>
    <col min="4" max="4" width="12.5703125" bestFit="1" customWidth="1"/>
    <col min="5" max="5" width="20" bestFit="1" customWidth="1"/>
    <col min="6" max="6" width="11.5703125" bestFit="1" customWidth="1"/>
    <col min="7" max="8" width="12.28515625" bestFit="1" customWidth="1"/>
    <col min="9" max="9" width="12.28515625" customWidth="1"/>
    <col min="10" max="10" width="13.7109375" bestFit="1" customWidth="1"/>
    <col min="11" max="11" width="14.28515625" bestFit="1" customWidth="1"/>
  </cols>
  <sheetData>
    <row r="1" spans="1:11" s="73" customFormat="1" ht="51.75" customHeight="1" x14ac:dyDescent="0.2">
      <c r="A1" s="60" t="s">
        <v>159</v>
      </c>
      <c r="B1" s="60" t="s">
        <v>87</v>
      </c>
      <c r="C1" s="60" t="s">
        <v>88</v>
      </c>
      <c r="D1" s="58" t="s">
        <v>148</v>
      </c>
      <c r="E1" s="58" t="s">
        <v>149</v>
      </c>
      <c r="F1" s="58" t="s">
        <v>150</v>
      </c>
      <c r="G1" s="58" t="s">
        <v>151</v>
      </c>
      <c r="H1" s="58" t="s">
        <v>8</v>
      </c>
      <c r="I1" s="58" t="s">
        <v>152</v>
      </c>
      <c r="J1" s="58" t="s">
        <v>81</v>
      </c>
      <c r="K1" s="58" t="s">
        <v>153</v>
      </c>
    </row>
    <row r="2" spans="1:11" s="76" customFormat="1" ht="15" x14ac:dyDescent="0.25">
      <c r="A2" s="52" t="s">
        <v>159</v>
      </c>
      <c r="B2" s="52" t="s">
        <v>90</v>
      </c>
      <c r="C2" s="53" t="s">
        <v>91</v>
      </c>
      <c r="D2" s="61">
        <f>SUM(D3:D4)</f>
        <v>32325000</v>
      </c>
      <c r="E2" s="61">
        <f>SUM(E3:E4)</f>
        <v>654000</v>
      </c>
      <c r="F2" s="61">
        <f t="shared" ref="F2:K2" si="0">SUM(F3:F4)</f>
        <v>12654000</v>
      </c>
      <c r="G2" s="61">
        <f t="shared" si="0"/>
        <v>0</v>
      </c>
      <c r="H2" s="61">
        <f t="shared" si="0"/>
        <v>-786000</v>
      </c>
      <c r="I2" s="61">
        <f t="shared" si="0"/>
        <v>44847000</v>
      </c>
      <c r="J2" s="61">
        <f t="shared" si="0"/>
        <v>3024000</v>
      </c>
      <c r="K2" s="61">
        <f t="shared" si="0"/>
        <v>47871000</v>
      </c>
    </row>
    <row r="3" spans="1:11" s="50" customFormat="1" ht="15" x14ac:dyDescent="0.25">
      <c r="A3" s="74" t="s">
        <v>159</v>
      </c>
      <c r="B3" s="74" t="s">
        <v>92</v>
      </c>
      <c r="C3" s="75" t="s">
        <v>93</v>
      </c>
      <c r="D3" s="62">
        <v>0</v>
      </c>
      <c r="E3" s="62">
        <v>0</v>
      </c>
      <c r="F3" s="61">
        <v>0</v>
      </c>
      <c r="G3" s="61">
        <v>0</v>
      </c>
      <c r="H3" s="61">
        <v>0</v>
      </c>
      <c r="I3" s="61">
        <v>0</v>
      </c>
      <c r="J3" s="61">
        <v>0</v>
      </c>
      <c r="K3" s="61">
        <v>0</v>
      </c>
    </row>
    <row r="4" spans="1:11" s="76" customFormat="1" ht="15" x14ac:dyDescent="0.25">
      <c r="A4" s="52" t="s">
        <v>159</v>
      </c>
      <c r="B4" s="52" t="s">
        <v>94</v>
      </c>
      <c r="C4" s="53" t="s">
        <v>95</v>
      </c>
      <c r="D4" s="61">
        <v>32325000</v>
      </c>
      <c r="E4" s="61">
        <v>654000</v>
      </c>
      <c r="F4" s="61">
        <v>12654000</v>
      </c>
      <c r="G4" s="61">
        <v>0</v>
      </c>
      <c r="H4" s="61">
        <v>-786000</v>
      </c>
      <c r="I4" s="61">
        <v>44847000</v>
      </c>
      <c r="J4" s="61">
        <v>3024000</v>
      </c>
      <c r="K4" s="61">
        <v>47871000</v>
      </c>
    </row>
    <row r="5" spans="1:11" s="76" customFormat="1" ht="15" x14ac:dyDescent="0.25">
      <c r="A5" s="52" t="s">
        <v>159</v>
      </c>
      <c r="B5" s="52" t="s">
        <v>96</v>
      </c>
      <c r="C5" s="53" t="s">
        <v>97</v>
      </c>
      <c r="D5" s="61">
        <f>SUM(D6:D20)</f>
        <v>4080000</v>
      </c>
      <c r="E5" s="61">
        <f>SUM(E6:E20)</f>
        <v>-151000</v>
      </c>
      <c r="F5" s="61">
        <f>SUM(F6:F20)</f>
        <v>-4180000</v>
      </c>
      <c r="G5" s="61">
        <f>+G6</f>
        <v>-4315000</v>
      </c>
      <c r="H5" s="61">
        <f>SUM(H6:H20)</f>
        <v>0</v>
      </c>
      <c r="I5" s="61">
        <f>SUM(I6:I20)</f>
        <v>-4566000</v>
      </c>
      <c r="J5" s="61">
        <f>SUM(J6:J20)</f>
        <v>-79000</v>
      </c>
      <c r="K5" s="61">
        <f>SUM(K6:K20)</f>
        <v>-4645000</v>
      </c>
    </row>
    <row r="6" spans="1:11" s="50" customFormat="1" ht="15" x14ac:dyDescent="0.25">
      <c r="A6" s="74" t="s">
        <v>159</v>
      </c>
      <c r="B6" s="74" t="s">
        <v>98</v>
      </c>
      <c r="C6" s="75" t="s">
        <v>99</v>
      </c>
      <c r="D6" s="62">
        <v>4080000</v>
      </c>
      <c r="E6" s="62">
        <v>0</v>
      </c>
      <c r="F6" s="62">
        <v>-4080000</v>
      </c>
      <c r="G6" s="62">
        <v>-4315000</v>
      </c>
      <c r="H6" s="62">
        <v>0</v>
      </c>
      <c r="I6" s="62">
        <v>0</v>
      </c>
      <c r="J6" s="62">
        <v>0</v>
      </c>
      <c r="K6" s="62"/>
    </row>
    <row r="7" spans="1:11" s="50" customFormat="1" ht="15" x14ac:dyDescent="0.25">
      <c r="A7" s="74" t="s">
        <v>159</v>
      </c>
      <c r="B7" s="74" t="s">
        <v>100</v>
      </c>
      <c r="C7" s="75" t="s">
        <v>101</v>
      </c>
      <c r="D7" s="62">
        <v>0</v>
      </c>
      <c r="E7" s="62">
        <v>0</v>
      </c>
      <c r="F7" s="62">
        <v>0</v>
      </c>
      <c r="G7" s="62">
        <v>0</v>
      </c>
      <c r="H7" s="62">
        <v>0</v>
      </c>
      <c r="I7" s="62">
        <v>0</v>
      </c>
      <c r="J7" s="62">
        <v>0</v>
      </c>
      <c r="K7" s="62"/>
    </row>
    <row r="8" spans="1:11" s="50" customFormat="1" ht="15" x14ac:dyDescent="0.25">
      <c r="A8" s="74" t="s">
        <v>159</v>
      </c>
      <c r="B8" s="74" t="s">
        <v>102</v>
      </c>
      <c r="C8" s="75" t="s">
        <v>103</v>
      </c>
      <c r="D8" s="62">
        <v>0</v>
      </c>
      <c r="E8" s="6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  <c r="K8" s="62"/>
    </row>
    <row r="9" spans="1:11" s="50" customFormat="1" ht="15" x14ac:dyDescent="0.25">
      <c r="A9" s="74" t="s">
        <v>159</v>
      </c>
      <c r="B9" s="74" t="s">
        <v>104</v>
      </c>
      <c r="C9" s="75" t="s">
        <v>105</v>
      </c>
      <c r="D9" s="62">
        <v>0</v>
      </c>
      <c r="E9" s="62">
        <v>-204000</v>
      </c>
      <c r="F9" s="62">
        <v>0</v>
      </c>
      <c r="G9" s="62">
        <v>0</v>
      </c>
      <c r="H9" s="62">
        <v>0</v>
      </c>
      <c r="I9" s="62">
        <v>-204000</v>
      </c>
      <c r="J9" s="62">
        <v>0</v>
      </c>
      <c r="K9" s="62">
        <v>-204000</v>
      </c>
    </row>
    <row r="10" spans="1:11" s="50" customFormat="1" ht="15" x14ac:dyDescent="0.25">
      <c r="A10" s="74" t="s">
        <v>159</v>
      </c>
      <c r="B10" s="74" t="s">
        <v>106</v>
      </c>
      <c r="C10" s="75" t="s">
        <v>107</v>
      </c>
      <c r="D10" s="62">
        <v>0</v>
      </c>
      <c r="E10" s="62">
        <v>0</v>
      </c>
      <c r="F10" s="62">
        <v>0</v>
      </c>
      <c r="G10" s="62">
        <v>0</v>
      </c>
      <c r="H10" s="62">
        <v>0</v>
      </c>
      <c r="I10" s="62">
        <v>0</v>
      </c>
      <c r="J10" s="62">
        <v>0</v>
      </c>
      <c r="K10" s="62"/>
    </row>
    <row r="11" spans="1:11" s="50" customFormat="1" ht="15" x14ac:dyDescent="0.25">
      <c r="A11" s="74" t="s">
        <v>159</v>
      </c>
      <c r="B11" s="74" t="s">
        <v>108</v>
      </c>
      <c r="C11" s="75" t="s">
        <v>109</v>
      </c>
      <c r="D11" s="62">
        <v>0</v>
      </c>
      <c r="E11" s="62">
        <v>0</v>
      </c>
      <c r="F11" s="62">
        <v>0</v>
      </c>
      <c r="G11" s="62">
        <v>-444000</v>
      </c>
      <c r="H11" s="62">
        <v>0</v>
      </c>
      <c r="I11" s="62">
        <v>-444000</v>
      </c>
      <c r="J11" s="62">
        <v>0</v>
      </c>
      <c r="K11" s="62">
        <v>-444000</v>
      </c>
    </row>
    <row r="12" spans="1:11" s="50" customFormat="1" ht="15" x14ac:dyDescent="0.25">
      <c r="A12" s="74" t="s">
        <v>159</v>
      </c>
      <c r="B12" s="74" t="s">
        <v>110</v>
      </c>
      <c r="C12" s="75" t="s">
        <v>111</v>
      </c>
      <c r="D12" s="62">
        <v>0</v>
      </c>
      <c r="E12" s="62">
        <v>0</v>
      </c>
      <c r="F12" s="62">
        <v>0</v>
      </c>
      <c r="G12" s="62">
        <v>-2629000</v>
      </c>
      <c r="H12" s="62">
        <v>0</v>
      </c>
      <c r="I12" s="62">
        <v>-2629000</v>
      </c>
      <c r="J12" s="62">
        <v>0</v>
      </c>
      <c r="K12" s="62">
        <v>-2629000</v>
      </c>
    </row>
    <row r="13" spans="1:11" s="50" customFormat="1" ht="15" x14ac:dyDescent="0.25">
      <c r="A13" s="74" t="s">
        <v>159</v>
      </c>
      <c r="B13" s="74" t="s">
        <v>112</v>
      </c>
      <c r="C13" s="75" t="s">
        <v>113</v>
      </c>
      <c r="D13" s="62">
        <v>0</v>
      </c>
      <c r="E13" s="62">
        <v>33000</v>
      </c>
      <c r="F13" s="62">
        <v>-33000</v>
      </c>
      <c r="G13" s="62">
        <v>0</v>
      </c>
      <c r="H13" s="62">
        <v>0</v>
      </c>
      <c r="I13" s="62">
        <v>0</v>
      </c>
      <c r="J13" s="62">
        <v>0</v>
      </c>
      <c r="K13" s="62">
        <v>0</v>
      </c>
    </row>
    <row r="14" spans="1:11" s="50" customFormat="1" ht="15" x14ac:dyDescent="0.25">
      <c r="A14" s="74" t="s">
        <v>159</v>
      </c>
      <c r="B14" s="74" t="s">
        <v>114</v>
      </c>
      <c r="C14" s="75" t="s">
        <v>83</v>
      </c>
      <c r="D14" s="62">
        <v>0</v>
      </c>
      <c r="E14" s="62">
        <v>0</v>
      </c>
      <c r="F14" s="62">
        <v>1242000</v>
      </c>
      <c r="G14" s="62">
        <v>-1242000</v>
      </c>
      <c r="H14" s="62">
        <v>0</v>
      </c>
      <c r="I14" s="62">
        <v>0</v>
      </c>
      <c r="J14" s="62">
        <v>0</v>
      </c>
      <c r="K14" s="62">
        <v>0</v>
      </c>
    </row>
    <row r="15" spans="1:11" s="50" customFormat="1" ht="30" x14ac:dyDescent="0.25">
      <c r="A15" s="74" t="s">
        <v>159</v>
      </c>
      <c r="B15" s="74" t="s">
        <v>115</v>
      </c>
      <c r="C15" s="75" t="s">
        <v>164</v>
      </c>
      <c r="D15" s="62">
        <v>0</v>
      </c>
      <c r="E15" s="62">
        <v>0</v>
      </c>
      <c r="F15" s="62">
        <v>-718000</v>
      </c>
      <c r="G15" s="62">
        <v>0</v>
      </c>
      <c r="H15" s="62">
        <v>0</v>
      </c>
      <c r="I15" s="62">
        <v>-718000</v>
      </c>
      <c r="J15" s="62">
        <v>0</v>
      </c>
      <c r="K15" s="62">
        <v>-718000</v>
      </c>
    </row>
    <row r="16" spans="1:11" s="50" customFormat="1" ht="15" x14ac:dyDescent="0.25">
      <c r="A16" s="74" t="s">
        <v>159</v>
      </c>
      <c r="B16" s="74" t="s">
        <v>144</v>
      </c>
      <c r="C16" s="75" t="s">
        <v>77</v>
      </c>
      <c r="D16" s="62">
        <v>0</v>
      </c>
      <c r="E16" s="62">
        <v>20000</v>
      </c>
      <c r="F16" s="62">
        <v>-591000</v>
      </c>
      <c r="G16" s="62">
        <v>0</v>
      </c>
      <c r="H16" s="62">
        <v>0</v>
      </c>
      <c r="I16" s="62">
        <v>-571000</v>
      </c>
      <c r="J16" s="81">
        <v>0</v>
      </c>
      <c r="K16" s="81">
        <v>-571000</v>
      </c>
    </row>
    <row r="17" spans="1:12" s="80" customFormat="1" ht="15" x14ac:dyDescent="0.25">
      <c r="A17" s="78" t="s">
        <v>159</v>
      </c>
      <c r="B17" s="78" t="s">
        <v>169</v>
      </c>
      <c r="C17" s="79" t="s">
        <v>170</v>
      </c>
      <c r="D17" s="77"/>
      <c r="E17" s="77"/>
      <c r="F17" s="77"/>
      <c r="G17" s="77"/>
      <c r="H17" s="77"/>
      <c r="I17" s="77"/>
      <c r="J17" s="77">
        <v>-79000</v>
      </c>
      <c r="K17" s="77">
        <v>-79000</v>
      </c>
      <c r="L17" s="80" t="s">
        <v>171</v>
      </c>
    </row>
    <row r="18" spans="1:12" s="50" customFormat="1" ht="15" x14ac:dyDescent="0.25">
      <c r="A18" s="74" t="s">
        <v>159</v>
      </c>
      <c r="B18" s="74" t="s">
        <v>147</v>
      </c>
      <c r="C18" s="75" t="s">
        <v>86</v>
      </c>
      <c r="D18" s="62">
        <v>0</v>
      </c>
      <c r="E18" s="62">
        <v>0</v>
      </c>
      <c r="F18" s="62">
        <v>0</v>
      </c>
      <c r="G18" s="62">
        <v>0</v>
      </c>
      <c r="H18" s="62">
        <v>0</v>
      </c>
      <c r="I18" s="62">
        <v>0</v>
      </c>
      <c r="J18" s="62">
        <v>0</v>
      </c>
      <c r="K18" s="62">
        <v>0</v>
      </c>
    </row>
    <row r="19" spans="1:12" s="50" customFormat="1" ht="15" x14ac:dyDescent="0.25">
      <c r="A19" s="74" t="s">
        <v>159</v>
      </c>
      <c r="B19" s="74" t="s">
        <v>167</v>
      </c>
      <c r="C19" s="75" t="s">
        <v>9</v>
      </c>
      <c r="D19" s="62">
        <v>0</v>
      </c>
      <c r="E19" s="62">
        <v>0</v>
      </c>
      <c r="F19" s="62">
        <v>0</v>
      </c>
      <c r="G19" s="62">
        <v>0</v>
      </c>
      <c r="H19" s="62">
        <v>0</v>
      </c>
      <c r="I19" s="62">
        <v>0</v>
      </c>
      <c r="J19" s="62">
        <v>0</v>
      </c>
      <c r="K19" s="62">
        <v>0</v>
      </c>
    </row>
    <row r="20" spans="1:12" s="50" customFormat="1" ht="15" x14ac:dyDescent="0.25">
      <c r="A20" s="74" t="s">
        <v>159</v>
      </c>
      <c r="B20" s="74" t="s">
        <v>168</v>
      </c>
      <c r="C20" s="75" t="s">
        <v>163</v>
      </c>
      <c r="D20" s="62">
        <v>0</v>
      </c>
      <c r="E20" s="62">
        <v>0</v>
      </c>
      <c r="F20" s="62">
        <v>0</v>
      </c>
      <c r="G20" s="62">
        <v>0</v>
      </c>
      <c r="H20" s="62">
        <v>0</v>
      </c>
      <c r="I20" s="62">
        <v>0</v>
      </c>
      <c r="J20" s="62">
        <v>0</v>
      </c>
      <c r="K20" s="62">
        <v>0</v>
      </c>
    </row>
    <row r="21" spans="1:12" s="76" customFormat="1" ht="15" x14ac:dyDescent="0.25">
      <c r="A21" s="52" t="s">
        <v>159</v>
      </c>
      <c r="B21" s="52" t="s">
        <v>116</v>
      </c>
      <c r="C21" s="53" t="s">
        <v>117</v>
      </c>
      <c r="D21" s="61">
        <f>SUM(D22:D30)</f>
        <v>0</v>
      </c>
      <c r="E21" s="61">
        <f>SUM(E22:E30)</f>
        <v>0</v>
      </c>
      <c r="F21" s="61">
        <f t="shared" ref="F21:K21" si="1">SUM(F22:F30)</f>
        <v>0</v>
      </c>
      <c r="G21" s="61">
        <f>SUM(G22:G30)</f>
        <v>8211000</v>
      </c>
      <c r="H21" s="61">
        <f t="shared" si="1"/>
        <v>-763000</v>
      </c>
      <c r="I21" s="61">
        <f t="shared" si="1"/>
        <v>7448000</v>
      </c>
      <c r="J21" s="61">
        <f t="shared" si="1"/>
        <v>5000</v>
      </c>
      <c r="K21" s="61">
        <f t="shared" si="1"/>
        <v>7453000</v>
      </c>
    </row>
    <row r="22" spans="1:12" s="50" customFormat="1" ht="15" x14ac:dyDescent="0.25">
      <c r="A22" s="74" t="s">
        <v>159</v>
      </c>
      <c r="B22" s="74" t="s">
        <v>118</v>
      </c>
      <c r="C22" s="75" t="s">
        <v>89</v>
      </c>
      <c r="D22" s="62">
        <v>0</v>
      </c>
      <c r="E22" s="62">
        <v>0</v>
      </c>
      <c r="F22" s="62">
        <v>0</v>
      </c>
      <c r="G22" s="62">
        <v>8211000</v>
      </c>
      <c r="H22" s="62">
        <v>-763000</v>
      </c>
      <c r="I22" s="62">
        <v>8211000</v>
      </c>
      <c r="J22" s="62">
        <v>5000</v>
      </c>
      <c r="K22" s="62">
        <v>8216000</v>
      </c>
    </row>
    <row r="23" spans="1:12" s="50" customFormat="1" ht="15" x14ac:dyDescent="0.25">
      <c r="A23" s="74" t="s">
        <v>159</v>
      </c>
      <c r="B23" s="74" t="s">
        <v>119</v>
      </c>
      <c r="C23" s="75" t="s">
        <v>8</v>
      </c>
      <c r="D23" s="62">
        <v>0</v>
      </c>
      <c r="E23" s="62">
        <v>0</v>
      </c>
      <c r="F23" s="62">
        <v>0</v>
      </c>
      <c r="G23" s="62">
        <v>0</v>
      </c>
      <c r="H23" s="62">
        <v>0</v>
      </c>
      <c r="I23" s="62">
        <v>-763000</v>
      </c>
      <c r="J23" s="62">
        <v>0</v>
      </c>
      <c r="K23" s="62">
        <v>-763000</v>
      </c>
    </row>
    <row r="24" spans="1:12" s="50" customFormat="1" ht="15" x14ac:dyDescent="0.25">
      <c r="A24" s="74" t="s">
        <v>159</v>
      </c>
      <c r="B24" s="74" t="s">
        <v>120</v>
      </c>
      <c r="C24" s="75" t="s">
        <v>121</v>
      </c>
      <c r="D24" s="62">
        <v>0</v>
      </c>
      <c r="E24" s="62">
        <v>0</v>
      </c>
      <c r="F24" s="62">
        <v>0</v>
      </c>
      <c r="G24" s="62">
        <v>0</v>
      </c>
      <c r="H24" s="62">
        <v>0</v>
      </c>
      <c r="I24" s="62">
        <v>0</v>
      </c>
      <c r="J24" s="62">
        <v>0</v>
      </c>
      <c r="K24" s="62">
        <v>0</v>
      </c>
    </row>
    <row r="25" spans="1:12" s="50" customFormat="1" ht="15" x14ac:dyDescent="0.25">
      <c r="A25" s="74" t="s">
        <v>159</v>
      </c>
      <c r="B25" s="74" t="s">
        <v>122</v>
      </c>
      <c r="C25" s="75" t="s">
        <v>123</v>
      </c>
      <c r="D25" s="62">
        <v>0</v>
      </c>
      <c r="E25" s="62">
        <v>0</v>
      </c>
      <c r="F25" s="62">
        <v>0</v>
      </c>
      <c r="G25" s="62">
        <v>0</v>
      </c>
      <c r="H25" s="62">
        <v>0</v>
      </c>
      <c r="I25" s="62">
        <v>0</v>
      </c>
      <c r="J25" s="62">
        <v>0</v>
      </c>
      <c r="K25" s="62">
        <v>0</v>
      </c>
    </row>
    <row r="26" spans="1:12" s="50" customFormat="1" ht="15" x14ac:dyDescent="0.25">
      <c r="A26" s="74" t="s">
        <v>159</v>
      </c>
      <c r="B26" s="74" t="s">
        <v>124</v>
      </c>
      <c r="C26" s="75" t="s">
        <v>125</v>
      </c>
      <c r="D26" s="62">
        <v>0</v>
      </c>
      <c r="E26" s="62">
        <v>0</v>
      </c>
      <c r="F26" s="62">
        <v>0</v>
      </c>
      <c r="G26" s="62">
        <v>0</v>
      </c>
      <c r="H26" s="62">
        <v>0</v>
      </c>
      <c r="I26" s="62">
        <v>0</v>
      </c>
      <c r="J26" s="62">
        <v>0</v>
      </c>
      <c r="K26" s="62">
        <v>0</v>
      </c>
    </row>
    <row r="27" spans="1:12" s="50" customFormat="1" ht="15" x14ac:dyDescent="0.25">
      <c r="A27" s="74" t="s">
        <v>159</v>
      </c>
      <c r="B27" s="74" t="s">
        <v>126</v>
      </c>
      <c r="C27" s="75" t="s">
        <v>127</v>
      </c>
      <c r="D27" s="62">
        <v>0</v>
      </c>
      <c r="E27" s="62">
        <v>0</v>
      </c>
      <c r="F27" s="62">
        <v>0</v>
      </c>
      <c r="G27" s="62">
        <v>0</v>
      </c>
      <c r="H27" s="62">
        <v>0</v>
      </c>
      <c r="I27" s="62">
        <v>0</v>
      </c>
      <c r="J27" s="62">
        <v>0</v>
      </c>
      <c r="K27" s="62">
        <v>0</v>
      </c>
    </row>
    <row r="28" spans="1:12" s="50" customFormat="1" ht="15" x14ac:dyDescent="0.25">
      <c r="A28" s="74" t="s">
        <v>159</v>
      </c>
      <c r="B28" s="74" t="s">
        <v>128</v>
      </c>
      <c r="C28" s="75" t="s">
        <v>129</v>
      </c>
      <c r="D28" s="62">
        <v>0</v>
      </c>
      <c r="E28" s="62">
        <v>0</v>
      </c>
      <c r="F28" s="62">
        <v>0</v>
      </c>
      <c r="G28" s="62">
        <v>0</v>
      </c>
      <c r="H28" s="62">
        <v>0</v>
      </c>
      <c r="I28" s="62">
        <v>0</v>
      </c>
      <c r="J28" s="62">
        <v>0</v>
      </c>
      <c r="K28" s="62">
        <v>0</v>
      </c>
    </row>
    <row r="29" spans="1:12" s="50" customFormat="1" ht="15" x14ac:dyDescent="0.25">
      <c r="A29" s="74" t="s">
        <v>159</v>
      </c>
      <c r="B29" s="74" t="s">
        <v>130</v>
      </c>
      <c r="C29" s="75" t="s">
        <v>131</v>
      </c>
      <c r="D29" s="62">
        <v>0</v>
      </c>
      <c r="E29" s="62">
        <v>0</v>
      </c>
      <c r="F29" s="62">
        <v>0</v>
      </c>
      <c r="G29" s="62">
        <v>0</v>
      </c>
      <c r="H29" s="62">
        <v>0</v>
      </c>
      <c r="I29" s="62">
        <v>0</v>
      </c>
      <c r="J29" s="62">
        <v>0</v>
      </c>
      <c r="K29" s="62">
        <v>0</v>
      </c>
    </row>
    <row r="30" spans="1:12" s="50" customFormat="1" ht="15" x14ac:dyDescent="0.25">
      <c r="A30" s="74" t="s">
        <v>159</v>
      </c>
      <c r="B30" s="74" t="s">
        <v>132</v>
      </c>
      <c r="C30" s="75" t="s">
        <v>121</v>
      </c>
      <c r="D30" s="62">
        <v>0</v>
      </c>
      <c r="E30" s="62">
        <v>0</v>
      </c>
      <c r="F30" s="62">
        <v>0</v>
      </c>
      <c r="G30" s="62">
        <v>0</v>
      </c>
      <c r="H30" s="62">
        <v>0</v>
      </c>
      <c r="I30" s="62">
        <v>0</v>
      </c>
      <c r="J30" s="62">
        <v>0</v>
      </c>
      <c r="K30" s="62">
        <v>0</v>
      </c>
    </row>
    <row r="31" spans="1:12" s="76" customFormat="1" ht="15" x14ac:dyDescent="0.25">
      <c r="A31" s="52" t="s">
        <v>159</v>
      </c>
      <c r="B31" s="52" t="s">
        <v>133</v>
      </c>
      <c r="C31" s="53" t="s">
        <v>134</v>
      </c>
      <c r="D31" s="61">
        <f>SUM(D32:D34)</f>
        <v>0</v>
      </c>
      <c r="E31" s="61">
        <f t="shared" ref="E31:K31" si="2">SUM(E32:E34)</f>
        <v>0</v>
      </c>
      <c r="F31" s="61">
        <f t="shared" si="2"/>
        <v>3896000</v>
      </c>
      <c r="G31" s="61">
        <f t="shared" si="2"/>
        <v>-3896000</v>
      </c>
      <c r="H31" s="61">
        <f t="shared" si="2"/>
        <v>0</v>
      </c>
      <c r="I31" s="61">
        <f t="shared" si="2"/>
        <v>0</v>
      </c>
      <c r="J31" s="61">
        <f t="shared" si="2"/>
        <v>0</v>
      </c>
      <c r="K31" s="61">
        <f t="shared" si="2"/>
        <v>0</v>
      </c>
    </row>
    <row r="32" spans="1:12" s="50" customFormat="1" ht="15" x14ac:dyDescent="0.25">
      <c r="A32" s="74" t="s">
        <v>159</v>
      </c>
      <c r="B32" s="74" t="s">
        <v>135</v>
      </c>
      <c r="C32" s="75" t="s">
        <v>136</v>
      </c>
      <c r="D32" s="62">
        <v>0</v>
      </c>
      <c r="E32" s="62">
        <v>0</v>
      </c>
      <c r="F32" s="62">
        <v>3896000</v>
      </c>
      <c r="G32" s="62">
        <v>-3896000</v>
      </c>
      <c r="H32" s="62">
        <v>0</v>
      </c>
      <c r="I32" s="62">
        <v>0</v>
      </c>
      <c r="J32" s="62">
        <v>0</v>
      </c>
      <c r="K32" s="62">
        <v>0</v>
      </c>
    </row>
    <row r="33" spans="1:11" s="50" customFormat="1" ht="15" x14ac:dyDescent="0.25">
      <c r="A33" s="74" t="s">
        <v>159</v>
      </c>
      <c r="B33" s="74" t="s">
        <v>137</v>
      </c>
      <c r="C33" s="75" t="s">
        <v>138</v>
      </c>
      <c r="D33" s="62">
        <v>0</v>
      </c>
      <c r="E33" s="62">
        <v>0</v>
      </c>
      <c r="F33" s="62">
        <v>0</v>
      </c>
      <c r="G33" s="62">
        <v>0</v>
      </c>
      <c r="H33" s="62">
        <v>0</v>
      </c>
      <c r="I33" s="62">
        <v>0</v>
      </c>
      <c r="J33" s="62">
        <v>0</v>
      </c>
      <c r="K33" s="62">
        <v>0</v>
      </c>
    </row>
    <row r="34" spans="1:11" s="50" customFormat="1" ht="15" x14ac:dyDescent="0.25">
      <c r="A34" s="74" t="s">
        <v>159</v>
      </c>
      <c r="B34" s="74" t="s">
        <v>139</v>
      </c>
      <c r="C34" s="75" t="s">
        <v>140</v>
      </c>
      <c r="D34" s="62">
        <v>0</v>
      </c>
      <c r="E34" s="62">
        <v>0</v>
      </c>
      <c r="F34" s="62">
        <v>0</v>
      </c>
      <c r="G34" s="62">
        <v>0</v>
      </c>
      <c r="H34" s="62">
        <v>0</v>
      </c>
      <c r="I34" s="62">
        <v>0</v>
      </c>
      <c r="J34" s="62">
        <v>0</v>
      </c>
      <c r="K34" s="62">
        <v>0</v>
      </c>
    </row>
    <row r="35" spans="1:11" s="76" customFormat="1" ht="15" x14ac:dyDescent="0.25">
      <c r="A35" s="52" t="s">
        <v>159</v>
      </c>
      <c r="B35" s="52" t="s">
        <v>141</v>
      </c>
      <c r="C35" s="53" t="s">
        <v>142</v>
      </c>
      <c r="D35" s="61">
        <f>D2+D5+D31</f>
        <v>36405000</v>
      </c>
      <c r="E35" s="61">
        <f>E2+E5+E31</f>
        <v>503000</v>
      </c>
      <c r="F35" s="61">
        <f>F2+F5+F31</f>
        <v>12370000</v>
      </c>
      <c r="G35" s="61">
        <f>G2+G5+G31+G21</f>
        <v>0</v>
      </c>
      <c r="H35" s="61">
        <f>H2+H5+H31+H21</f>
        <v>-1549000</v>
      </c>
      <c r="I35" s="61">
        <f>I2+I5+I31+I21</f>
        <v>47729000</v>
      </c>
      <c r="J35" s="61">
        <f>J2+J5+J31+J21</f>
        <v>2950000</v>
      </c>
      <c r="K35" s="61">
        <f>K2+K5+K31+K21</f>
        <v>50679000</v>
      </c>
    </row>
    <row r="36" spans="1:11" s="50" customFormat="1" ht="15" x14ac:dyDescent="0.25">
      <c r="A36" s="74"/>
      <c r="B36" s="74"/>
      <c r="C36" s="75"/>
      <c r="D36" s="62"/>
      <c r="E36" s="62"/>
      <c r="F36" s="62"/>
      <c r="G36" s="62"/>
      <c r="H36" s="62"/>
      <c r="I36" s="62"/>
      <c r="J36" s="62"/>
    </row>
    <row r="37" spans="1:11" s="50" customFormat="1" ht="15" x14ac:dyDescent="0.25">
      <c r="A37" s="74"/>
      <c r="B37" s="74"/>
      <c r="C37" s="75" t="s">
        <v>146</v>
      </c>
      <c r="D37" s="62" t="e">
        <f>+D35-'ITR-DFP (Comparativo)'!D3</f>
        <v>#REF!</v>
      </c>
      <c r="E37" s="62" t="e">
        <f>+E35-'ITR-DFP (Comparativo)'!E3</f>
        <v>#REF!</v>
      </c>
      <c r="F37" s="62" t="e">
        <f>+F35-'ITR-DFP (Comparativo)'!F3</f>
        <v>#REF!</v>
      </c>
      <c r="G37" s="62" t="e">
        <f>+G35-'ITR-DFP (Comparativo)'!G3</f>
        <v>#REF!</v>
      </c>
      <c r="H37" s="62" t="e">
        <f>+H35-'ITR-DFP (Comparativo)'!H3</f>
        <v>#REF!</v>
      </c>
      <c r="I37" s="62" t="e">
        <f>+I35-'ITR-DFP (Comparativo)'!I3</f>
        <v>#REF!</v>
      </c>
      <c r="J37" s="62" t="e">
        <f>+J35-'ITR-DFP (Comparativo)'!J3</f>
        <v>#REF!</v>
      </c>
      <c r="K37" s="62" t="e">
        <f>+K35-'ITR-DFP (Comparativo)'!K3</f>
        <v>#REF!</v>
      </c>
    </row>
    <row r="38" spans="1:11" s="50" customFormat="1" ht="15" x14ac:dyDescent="0.2">
      <c r="D38" s="62"/>
      <c r="E38" s="62"/>
      <c r="F38" s="62"/>
      <c r="G38" s="62"/>
      <c r="H38" s="62"/>
      <c r="I38" s="62"/>
      <c r="J38" s="62"/>
    </row>
    <row r="39" spans="1:11" s="50" customFormat="1" ht="15" x14ac:dyDescent="0.2">
      <c r="D39" s="62"/>
      <c r="E39" s="62"/>
      <c r="F39" s="62"/>
      <c r="G39" s="62"/>
      <c r="H39" s="62"/>
      <c r="I39" s="62"/>
      <c r="J39" s="62"/>
    </row>
    <row r="40" spans="1:11" s="50" customFormat="1" ht="15" x14ac:dyDescent="0.2">
      <c r="D40" s="62"/>
      <c r="E40" s="62"/>
      <c r="F40" s="62"/>
      <c r="G40" s="62"/>
      <c r="H40" s="62"/>
      <c r="I40" s="62"/>
      <c r="J40" s="62"/>
    </row>
    <row r="41" spans="1:11" s="50" customFormat="1" ht="15" x14ac:dyDescent="0.2">
      <c r="D41" s="62"/>
      <c r="E41" s="62"/>
      <c r="F41" s="62"/>
      <c r="G41" s="62"/>
      <c r="H41" s="62"/>
      <c r="I41" s="62"/>
      <c r="J41" s="62"/>
    </row>
    <row r="42" spans="1:11" s="50" customFormat="1" x14ac:dyDescent="0.2"/>
    <row r="43" spans="1:11" s="50" customFormat="1" x14ac:dyDescent="0.2"/>
  </sheetData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J73"/>
  <sheetViews>
    <sheetView workbookViewId="0">
      <selection activeCell="J49" sqref="J49"/>
    </sheetView>
  </sheetViews>
  <sheetFormatPr defaultRowHeight="12" x14ac:dyDescent="0.2"/>
  <cols>
    <col min="1" max="1" width="10.85546875" style="14" bestFit="1" customWidth="1"/>
    <col min="2" max="2" width="6.5703125" style="14" hidden="1" customWidth="1"/>
    <col min="3" max="3" width="13.140625" style="14" bestFit="1" customWidth="1"/>
    <col min="4" max="4" width="33.28515625" style="14" bestFit="1" customWidth="1"/>
    <col min="5" max="5" width="15.140625" style="14" bestFit="1" customWidth="1"/>
    <col min="6" max="6" width="32.7109375" style="14" bestFit="1" customWidth="1"/>
    <col min="7" max="7" width="14.5703125" style="14" bestFit="1" customWidth="1"/>
    <col min="8" max="10" width="15.140625" style="14" bestFit="1" customWidth="1"/>
    <col min="11" max="16384" width="9.140625" style="14"/>
  </cols>
  <sheetData>
    <row r="2" spans="1:10" x14ac:dyDescent="0.2">
      <c r="A2" s="3" t="s">
        <v>11</v>
      </c>
      <c r="B2" s="3" t="s">
        <v>12</v>
      </c>
      <c r="C2" s="3" t="s">
        <v>13</v>
      </c>
      <c r="D2" s="3" t="s">
        <v>14</v>
      </c>
      <c r="E2" s="3" t="s">
        <v>15</v>
      </c>
      <c r="F2" s="3" t="s">
        <v>16</v>
      </c>
      <c r="G2" s="3" t="s">
        <v>17</v>
      </c>
      <c r="H2" s="3" t="s">
        <v>18</v>
      </c>
      <c r="I2" s="3" t="s">
        <v>1</v>
      </c>
      <c r="J2" s="15">
        <v>41274</v>
      </c>
    </row>
    <row r="3" spans="1:10" x14ac:dyDescent="0.2">
      <c r="A3" s="4">
        <v>41364</v>
      </c>
      <c r="B3" s="5" t="s">
        <v>19</v>
      </c>
      <c r="C3" s="5" t="s">
        <v>20</v>
      </c>
      <c r="D3" s="5" t="s">
        <v>21</v>
      </c>
      <c r="E3" s="5" t="s">
        <v>22</v>
      </c>
      <c r="F3" s="5" t="s">
        <v>23</v>
      </c>
      <c r="G3" s="6">
        <v>0</v>
      </c>
      <c r="H3" s="6">
        <v>56820603.5</v>
      </c>
      <c r="I3" s="6">
        <v>56820603.5</v>
      </c>
      <c r="J3" s="13">
        <v>54415405.630000003</v>
      </c>
    </row>
    <row r="4" spans="1:10" x14ac:dyDescent="0.2">
      <c r="A4" s="4">
        <v>41364</v>
      </c>
      <c r="B4" s="5" t="s">
        <v>24</v>
      </c>
      <c r="C4" s="5" t="s">
        <v>20</v>
      </c>
      <c r="D4" s="5" t="s">
        <v>21</v>
      </c>
      <c r="E4" s="5" t="s">
        <v>25</v>
      </c>
      <c r="F4" s="5" t="s">
        <v>26</v>
      </c>
      <c r="G4" s="6">
        <v>116865997.5</v>
      </c>
      <c r="H4" s="6">
        <v>0</v>
      </c>
      <c r="I4" s="6">
        <v>116865997.5</v>
      </c>
      <c r="J4" s="13">
        <v>294571149.12</v>
      </c>
    </row>
    <row r="5" spans="1:10" x14ac:dyDescent="0.2">
      <c r="A5" s="4">
        <v>41364</v>
      </c>
      <c r="B5" s="5" t="s">
        <v>24</v>
      </c>
      <c r="C5" s="5" t="s">
        <v>20</v>
      </c>
      <c r="D5" s="5" t="s">
        <v>21</v>
      </c>
      <c r="E5" s="5" t="s">
        <v>27</v>
      </c>
      <c r="F5" s="5" t="s">
        <v>28</v>
      </c>
      <c r="G5" s="6">
        <v>-656775.92000000004</v>
      </c>
      <c r="H5" s="6">
        <v>0</v>
      </c>
      <c r="I5" s="6">
        <v>-656775.92000000004</v>
      </c>
      <c r="J5" s="13">
        <v>-656775.92000000004</v>
      </c>
    </row>
    <row r="6" spans="1:10" x14ac:dyDescent="0.2">
      <c r="A6" s="4">
        <v>41364</v>
      </c>
      <c r="B6" s="5" t="s">
        <v>24</v>
      </c>
      <c r="C6" s="5" t="s">
        <v>20</v>
      </c>
      <c r="D6" s="5" t="s">
        <v>21</v>
      </c>
      <c r="E6" s="5" t="s">
        <v>29</v>
      </c>
      <c r="F6" s="5" t="s">
        <v>30</v>
      </c>
      <c r="G6" s="6">
        <v>-642623.69999999995</v>
      </c>
      <c r="H6" s="6">
        <v>0</v>
      </c>
      <c r="I6" s="6">
        <v>-642623.69999999995</v>
      </c>
      <c r="J6" s="13">
        <v>-770512.6</v>
      </c>
    </row>
    <row r="7" spans="1:10" x14ac:dyDescent="0.2">
      <c r="A7" s="4">
        <v>41364</v>
      </c>
      <c r="B7" s="5" t="s">
        <v>24</v>
      </c>
      <c r="C7" s="5" t="s">
        <v>20</v>
      </c>
      <c r="D7" s="5" t="s">
        <v>21</v>
      </c>
      <c r="E7" s="5" t="s">
        <v>31</v>
      </c>
      <c r="F7" s="5" t="s">
        <v>32</v>
      </c>
      <c r="G7" s="6">
        <v>1675281.16</v>
      </c>
      <c r="H7" s="6">
        <v>0</v>
      </c>
      <c r="I7" s="6">
        <v>1675281.16</v>
      </c>
      <c r="J7" s="13">
        <v>1675281.16</v>
      </c>
    </row>
    <row r="8" spans="1:10" x14ac:dyDescent="0.2">
      <c r="A8" s="4">
        <v>41364</v>
      </c>
      <c r="B8" s="5" t="s">
        <v>24</v>
      </c>
      <c r="C8" s="5" t="s">
        <v>20</v>
      </c>
      <c r="D8" s="5" t="s">
        <v>21</v>
      </c>
      <c r="E8" s="5" t="s">
        <v>33</v>
      </c>
      <c r="F8" s="5" t="s">
        <v>34</v>
      </c>
      <c r="G8" s="6">
        <v>102550891.06</v>
      </c>
      <c r="H8" s="6">
        <v>0</v>
      </c>
      <c r="I8" s="6">
        <v>102550891.06</v>
      </c>
      <c r="J8" s="13">
        <v>258488249.91999999</v>
      </c>
    </row>
    <row r="9" spans="1:10" x14ac:dyDescent="0.2">
      <c r="A9" s="4">
        <v>41364</v>
      </c>
      <c r="B9" s="5" t="s">
        <v>24</v>
      </c>
      <c r="C9" s="5" t="s">
        <v>20</v>
      </c>
      <c r="D9" s="5" t="s">
        <v>21</v>
      </c>
      <c r="E9" s="5" t="s">
        <v>35</v>
      </c>
      <c r="F9" s="5" t="s">
        <v>36</v>
      </c>
      <c r="G9" s="6">
        <v>-39.14</v>
      </c>
      <c r="H9" s="6">
        <v>0</v>
      </c>
      <c r="I9" s="6">
        <v>-39.14</v>
      </c>
      <c r="J9" s="13">
        <v>-27</v>
      </c>
    </row>
    <row r="10" spans="1:10" x14ac:dyDescent="0.2">
      <c r="A10" s="4">
        <v>41364</v>
      </c>
      <c r="B10" s="5" t="s">
        <v>19</v>
      </c>
      <c r="C10" s="5" t="s">
        <v>20</v>
      </c>
      <c r="D10" s="5" t="s">
        <v>21</v>
      </c>
      <c r="E10" s="5" t="s">
        <v>37</v>
      </c>
      <c r="F10" s="5" t="s">
        <v>38</v>
      </c>
      <c r="G10" s="6">
        <v>0</v>
      </c>
      <c r="H10" s="6">
        <v>64752357.710000001</v>
      </c>
      <c r="I10" s="6">
        <v>64752357.710000001</v>
      </c>
      <c r="J10" s="13">
        <v>62011411.219999999</v>
      </c>
    </row>
    <row r="11" spans="1:10" x14ac:dyDescent="0.2">
      <c r="A11" s="4">
        <v>41364</v>
      </c>
      <c r="B11" s="5" t="s">
        <v>24</v>
      </c>
      <c r="C11" s="5" t="s">
        <v>39</v>
      </c>
      <c r="D11" s="5" t="s">
        <v>40</v>
      </c>
      <c r="E11" s="5" t="s">
        <v>41</v>
      </c>
      <c r="F11" s="5" t="s">
        <v>42</v>
      </c>
      <c r="G11" s="6">
        <v>-2588329.29</v>
      </c>
      <c r="H11" s="6">
        <v>0</v>
      </c>
      <c r="I11" s="6">
        <v>-2588329.29</v>
      </c>
      <c r="J11" s="13">
        <v>919490.36</v>
      </c>
    </row>
    <row r="12" spans="1:10" x14ac:dyDescent="0.2">
      <c r="A12" s="4">
        <v>41364</v>
      </c>
      <c r="B12" s="5" t="s">
        <v>24</v>
      </c>
      <c r="C12" s="5" t="s">
        <v>39</v>
      </c>
      <c r="D12" s="5" t="s">
        <v>40</v>
      </c>
      <c r="E12" s="5" t="s">
        <v>43</v>
      </c>
      <c r="F12" s="5" t="s">
        <v>44</v>
      </c>
      <c r="G12" s="6">
        <v>-563383.07999999996</v>
      </c>
      <c r="H12" s="6">
        <v>0</v>
      </c>
      <c r="I12" s="6">
        <v>-563383.07999999996</v>
      </c>
      <c r="J12" s="13">
        <v>-655341.25</v>
      </c>
    </row>
    <row r="13" spans="1:10" x14ac:dyDescent="0.2">
      <c r="A13" s="4">
        <v>41364</v>
      </c>
      <c r="B13" s="5" t="s">
        <v>24</v>
      </c>
      <c r="C13" s="5" t="s">
        <v>39</v>
      </c>
      <c r="D13" s="5" t="s">
        <v>40</v>
      </c>
      <c r="E13" s="5" t="s">
        <v>45</v>
      </c>
      <c r="F13" s="5" t="s">
        <v>46</v>
      </c>
      <c r="G13" s="6">
        <v>-641931.27</v>
      </c>
      <c r="H13" s="6">
        <v>0</v>
      </c>
      <c r="I13" s="6">
        <v>-641931.27</v>
      </c>
      <c r="J13" s="13">
        <v>-641931.27</v>
      </c>
    </row>
    <row r="14" spans="1:10" x14ac:dyDescent="0.2">
      <c r="A14" s="4">
        <v>41364</v>
      </c>
      <c r="B14" s="5" t="s">
        <v>24</v>
      </c>
      <c r="C14" s="5" t="s">
        <v>39</v>
      </c>
      <c r="D14" s="5" t="s">
        <v>40</v>
      </c>
      <c r="E14" s="5" t="s">
        <v>47</v>
      </c>
      <c r="F14" s="5" t="s">
        <v>48</v>
      </c>
      <c r="G14" s="6">
        <v>3505127.67</v>
      </c>
      <c r="H14" s="6">
        <v>0</v>
      </c>
      <c r="I14" s="6">
        <v>3505127.67</v>
      </c>
      <c r="J14" s="13">
        <v>3589664.6</v>
      </c>
    </row>
    <row r="15" spans="1:10" x14ac:dyDescent="0.2">
      <c r="A15" s="4">
        <v>41364</v>
      </c>
      <c r="B15" s="5" t="s">
        <v>24</v>
      </c>
      <c r="C15" s="5" t="s">
        <v>39</v>
      </c>
      <c r="D15" s="5" t="s">
        <v>40</v>
      </c>
      <c r="E15" s="5" t="s">
        <v>49</v>
      </c>
      <c r="F15" s="5" t="s">
        <v>50</v>
      </c>
      <c r="G15" s="6">
        <v>3991419.1</v>
      </c>
      <c r="H15" s="6">
        <v>0</v>
      </c>
      <c r="I15" s="6">
        <v>3991419.1</v>
      </c>
      <c r="J15" s="13">
        <v>4087756.82</v>
      </c>
    </row>
    <row r="16" spans="1:10" x14ac:dyDescent="0.2">
      <c r="A16" s="4">
        <v>41364</v>
      </c>
      <c r="B16" s="5" t="s">
        <v>19</v>
      </c>
      <c r="C16" s="5" t="s">
        <v>39</v>
      </c>
      <c r="D16" s="5" t="s">
        <v>40</v>
      </c>
      <c r="E16" s="5" t="s">
        <v>51</v>
      </c>
      <c r="F16" s="5" t="s">
        <v>52</v>
      </c>
      <c r="G16" s="6">
        <v>0</v>
      </c>
      <c r="H16" s="6">
        <v>-50816157.600000001</v>
      </c>
      <c r="I16" s="6">
        <v>-50816157.600000001</v>
      </c>
      <c r="J16" s="13">
        <v>-39093026.159999996</v>
      </c>
    </row>
    <row r="17" spans="1:10" x14ac:dyDescent="0.2">
      <c r="A17" s="4">
        <v>41364</v>
      </c>
      <c r="B17" s="5" t="s">
        <v>19</v>
      </c>
      <c r="C17" s="5" t="s">
        <v>39</v>
      </c>
      <c r="D17" s="5" t="s">
        <v>40</v>
      </c>
      <c r="E17" s="5" t="s">
        <v>53</v>
      </c>
      <c r="F17" s="5" t="s">
        <v>54</v>
      </c>
      <c r="G17" s="6">
        <v>0</v>
      </c>
      <c r="H17" s="6">
        <v>-57909733.609999999</v>
      </c>
      <c r="I17" s="6">
        <v>-57909733.609999999</v>
      </c>
      <c r="J17" s="13">
        <v>-44550135.990000002</v>
      </c>
    </row>
    <row r="18" spans="1:10" x14ac:dyDescent="0.2">
      <c r="A18" s="4">
        <v>41364</v>
      </c>
      <c r="B18" s="5" t="s">
        <v>24</v>
      </c>
      <c r="C18" s="5" t="s">
        <v>39</v>
      </c>
      <c r="D18" s="5" t="s">
        <v>40</v>
      </c>
      <c r="E18" s="5" t="s">
        <v>55</v>
      </c>
      <c r="F18" s="5" t="s">
        <v>56</v>
      </c>
      <c r="G18" s="6">
        <v>674089.48</v>
      </c>
      <c r="H18" s="6">
        <v>0</v>
      </c>
      <c r="I18" s="6">
        <v>674089.48</v>
      </c>
      <c r="J18" s="13">
        <v>674089.48</v>
      </c>
    </row>
    <row r="19" spans="1:10" x14ac:dyDescent="0.2">
      <c r="A19" s="4">
        <v>41364</v>
      </c>
      <c r="B19" s="5" t="s">
        <v>24</v>
      </c>
      <c r="C19" s="5" t="s">
        <v>39</v>
      </c>
      <c r="D19" s="5" t="s">
        <v>40</v>
      </c>
      <c r="E19" s="5" t="s">
        <v>57</v>
      </c>
      <c r="F19" s="5" t="s">
        <v>58</v>
      </c>
      <c r="G19" s="6">
        <v>27149.79</v>
      </c>
      <c r="H19" s="6">
        <v>0</v>
      </c>
      <c r="I19" s="6">
        <v>27149.79</v>
      </c>
      <c r="J19" s="13">
        <v>27149.79</v>
      </c>
    </row>
    <row r="20" spans="1:10" x14ac:dyDescent="0.2">
      <c r="A20" s="4">
        <v>41364</v>
      </c>
      <c r="B20" s="5" t="s">
        <v>24</v>
      </c>
      <c r="C20" s="5" t="s">
        <v>39</v>
      </c>
      <c r="D20" s="5" t="s">
        <v>40</v>
      </c>
      <c r="E20" s="5" t="s">
        <v>59</v>
      </c>
      <c r="F20" s="5" t="s">
        <v>60</v>
      </c>
      <c r="G20" s="6">
        <v>25447.65</v>
      </c>
      <c r="H20" s="6">
        <v>0</v>
      </c>
      <c r="I20" s="6">
        <v>25447.65</v>
      </c>
      <c r="J20" s="13">
        <v>25447.65</v>
      </c>
    </row>
    <row r="21" spans="1:10" x14ac:dyDescent="0.2">
      <c r="A21" s="4">
        <v>41364</v>
      </c>
      <c r="B21" s="5" t="s">
        <v>19</v>
      </c>
      <c r="C21" s="5" t="s">
        <v>61</v>
      </c>
      <c r="D21" s="5" t="s">
        <v>62</v>
      </c>
      <c r="E21" s="5" t="s">
        <v>63</v>
      </c>
      <c r="F21" s="5" t="s">
        <v>64</v>
      </c>
      <c r="G21" s="6">
        <v>0</v>
      </c>
      <c r="H21" s="6">
        <v>-108947658.38</v>
      </c>
      <c r="I21" s="6">
        <v>-108947658.38</v>
      </c>
      <c r="J21" s="13">
        <v>-145706129.22</v>
      </c>
    </row>
    <row r="22" spans="1:10" x14ac:dyDescent="0.2">
      <c r="A22" s="4">
        <v>41364</v>
      </c>
      <c r="B22" s="5" t="s">
        <v>19</v>
      </c>
      <c r="C22" s="5" t="s">
        <v>61</v>
      </c>
      <c r="D22" s="5" t="s">
        <v>62</v>
      </c>
      <c r="E22" s="5" t="s">
        <v>65</v>
      </c>
      <c r="F22" s="5" t="s">
        <v>66</v>
      </c>
      <c r="G22" s="6">
        <v>0</v>
      </c>
      <c r="H22" s="6">
        <v>-95602259.439999998</v>
      </c>
      <c r="I22" s="6">
        <v>-95602259.439999998</v>
      </c>
      <c r="J22" s="13">
        <v>-127858050.14</v>
      </c>
    </row>
    <row r="23" spans="1:10" x14ac:dyDescent="0.2">
      <c r="A23" s="7"/>
      <c r="B23" s="7"/>
      <c r="C23" s="7"/>
      <c r="D23" s="7"/>
      <c r="E23" s="7"/>
      <c r="F23" s="9" t="s">
        <v>1</v>
      </c>
      <c r="G23" s="10">
        <v>224222321.00999996</v>
      </c>
      <c r="H23" s="10">
        <v>-191702847.81999999</v>
      </c>
      <c r="I23" s="10">
        <v>32519473.190000027</v>
      </c>
      <c r="J23" s="10">
        <v>320553166.19999999</v>
      </c>
    </row>
    <row r="24" spans="1:10" x14ac:dyDescent="0.2">
      <c r="A24" s="7"/>
      <c r="B24" s="7"/>
      <c r="C24" s="7"/>
      <c r="D24" s="7"/>
      <c r="E24" s="7"/>
      <c r="F24" s="11" t="s">
        <v>67</v>
      </c>
      <c r="G24" s="12">
        <v>-2743711.7600000002</v>
      </c>
      <c r="H24" s="12">
        <v>0</v>
      </c>
      <c r="I24" s="12">
        <v>-2743711.7600000002</v>
      </c>
      <c r="J24" s="12">
        <v>544272.96</v>
      </c>
    </row>
    <row r="25" spans="1:10" x14ac:dyDescent="0.2">
      <c r="A25" s="7"/>
      <c r="B25" s="7"/>
      <c r="C25" s="7"/>
      <c r="D25" s="7"/>
      <c r="E25" s="7"/>
      <c r="F25" s="7" t="s">
        <v>68</v>
      </c>
      <c r="G25" s="8">
        <v>226966032.76999998</v>
      </c>
      <c r="H25" s="8">
        <v>-191702847.81999999</v>
      </c>
      <c r="I25" s="8">
        <v>35263184.949999988</v>
      </c>
      <c r="J25" s="8">
        <v>320008893.24000001</v>
      </c>
    </row>
    <row r="26" spans="1:10" x14ac:dyDescent="0.2">
      <c r="A26" s="7"/>
      <c r="B26" s="7"/>
      <c r="C26" s="7"/>
      <c r="D26" s="7"/>
      <c r="E26" s="7"/>
      <c r="F26" s="7"/>
      <c r="G26" s="8">
        <v>0</v>
      </c>
      <c r="H26" s="8">
        <v>0</v>
      </c>
      <c r="I26" s="8">
        <v>0</v>
      </c>
      <c r="J26" s="8">
        <v>0</v>
      </c>
    </row>
    <row r="28" spans="1:10" x14ac:dyDescent="0.2">
      <c r="A28" s="18" t="s">
        <v>11</v>
      </c>
      <c r="B28" s="18" t="s">
        <v>12</v>
      </c>
      <c r="C28" s="18" t="s">
        <v>13</v>
      </c>
      <c r="D28" s="18" t="s">
        <v>14</v>
      </c>
      <c r="E28" s="18" t="s">
        <v>15</v>
      </c>
      <c r="F28" s="18" t="s">
        <v>16</v>
      </c>
      <c r="G28" s="18" t="s">
        <v>17</v>
      </c>
      <c r="H28" s="18" t="s">
        <v>18</v>
      </c>
      <c r="I28" s="18" t="s">
        <v>69</v>
      </c>
    </row>
    <row r="29" spans="1:10" x14ac:dyDescent="0.2">
      <c r="A29" s="16">
        <v>40908</v>
      </c>
      <c r="B29" s="20" t="s">
        <v>19</v>
      </c>
      <c r="C29" s="20" t="s">
        <v>20</v>
      </c>
      <c r="D29" s="20" t="s">
        <v>21</v>
      </c>
      <c r="E29" s="20" t="s">
        <v>22</v>
      </c>
      <c r="F29" s="20" t="s">
        <v>23</v>
      </c>
      <c r="G29" s="21">
        <v>0</v>
      </c>
      <c r="H29" s="21">
        <v>44241547.43</v>
      </c>
      <c r="I29" s="21">
        <v>44241547.43</v>
      </c>
    </row>
    <row r="30" spans="1:10" x14ac:dyDescent="0.2">
      <c r="A30" s="16">
        <v>40908</v>
      </c>
      <c r="B30" s="20" t="s">
        <v>19</v>
      </c>
      <c r="C30" s="20" t="s">
        <v>20</v>
      </c>
      <c r="D30" s="20" t="s">
        <v>21</v>
      </c>
      <c r="E30" s="20" t="s">
        <v>25</v>
      </c>
      <c r="F30" s="20" t="s">
        <v>26</v>
      </c>
      <c r="G30" s="21">
        <v>-27477817.949999999</v>
      </c>
      <c r="H30" s="21">
        <v>0</v>
      </c>
      <c r="I30" s="21">
        <v>-27477817.949999999</v>
      </c>
    </row>
    <row r="31" spans="1:10" x14ac:dyDescent="0.2">
      <c r="A31" s="16">
        <v>40908</v>
      </c>
      <c r="B31" s="20" t="s">
        <v>19</v>
      </c>
      <c r="C31" s="20" t="s">
        <v>20</v>
      </c>
      <c r="D31" s="20" t="s">
        <v>21</v>
      </c>
      <c r="E31" s="20" t="s">
        <v>27</v>
      </c>
      <c r="F31" s="20" t="s">
        <v>28</v>
      </c>
      <c r="G31" s="21">
        <v>-656775.92000000004</v>
      </c>
      <c r="H31" s="21">
        <v>0</v>
      </c>
      <c r="I31" s="21">
        <v>-656775.92000000004</v>
      </c>
    </row>
    <row r="32" spans="1:10" x14ac:dyDescent="0.2">
      <c r="A32" s="16">
        <v>40908</v>
      </c>
      <c r="B32" s="20" t="s">
        <v>19</v>
      </c>
      <c r="C32" s="20" t="s">
        <v>20</v>
      </c>
      <c r="D32" s="20" t="s">
        <v>21</v>
      </c>
      <c r="E32" s="20" t="s">
        <v>29</v>
      </c>
      <c r="F32" s="20" t="s">
        <v>30</v>
      </c>
      <c r="G32" s="21">
        <v>172524</v>
      </c>
      <c r="H32" s="21">
        <v>0</v>
      </c>
      <c r="I32" s="21">
        <v>172524</v>
      </c>
    </row>
    <row r="33" spans="1:9" x14ac:dyDescent="0.2">
      <c r="A33" s="16">
        <v>40908</v>
      </c>
      <c r="B33" s="20" t="s">
        <v>19</v>
      </c>
      <c r="C33" s="20" t="s">
        <v>20</v>
      </c>
      <c r="D33" s="20" t="s">
        <v>21</v>
      </c>
      <c r="E33" s="20" t="s">
        <v>31</v>
      </c>
      <c r="F33" s="20" t="s">
        <v>32</v>
      </c>
      <c r="G33" s="21">
        <v>-2643220.54</v>
      </c>
      <c r="H33" s="21">
        <v>0</v>
      </c>
      <c r="I33" s="21">
        <v>-2643220.54</v>
      </c>
    </row>
    <row r="34" spans="1:9" x14ac:dyDescent="0.2">
      <c r="A34" s="16">
        <v>40908</v>
      </c>
      <c r="B34" s="20" t="s">
        <v>19</v>
      </c>
      <c r="C34" s="20" t="s">
        <v>20</v>
      </c>
      <c r="D34" s="20" t="s">
        <v>21</v>
      </c>
      <c r="E34" s="20" t="s">
        <v>33</v>
      </c>
      <c r="F34" s="20" t="s">
        <v>34</v>
      </c>
      <c r="G34" s="21">
        <v>-24111709.48</v>
      </c>
      <c r="H34" s="21">
        <v>0</v>
      </c>
      <c r="I34" s="21">
        <v>-24111709.48</v>
      </c>
    </row>
    <row r="35" spans="1:9" x14ac:dyDescent="0.2">
      <c r="A35" s="16">
        <v>40908</v>
      </c>
      <c r="B35" s="20" t="s">
        <v>19</v>
      </c>
      <c r="C35" s="20" t="s">
        <v>20</v>
      </c>
      <c r="D35" s="20" t="s">
        <v>21</v>
      </c>
      <c r="E35" s="20" t="s">
        <v>35</v>
      </c>
      <c r="F35" s="20" t="s">
        <v>36</v>
      </c>
      <c r="G35" s="21">
        <v>-17.38</v>
      </c>
      <c r="H35" s="21">
        <v>0</v>
      </c>
      <c r="I35" s="21">
        <v>-17.38</v>
      </c>
    </row>
    <row r="36" spans="1:9" x14ac:dyDescent="0.2">
      <c r="A36" s="16">
        <v>40908</v>
      </c>
      <c r="B36" s="20" t="s">
        <v>19</v>
      </c>
      <c r="C36" s="20" t="s">
        <v>20</v>
      </c>
      <c r="D36" s="20" t="s">
        <v>21</v>
      </c>
      <c r="E36" s="20" t="s">
        <v>37</v>
      </c>
      <c r="F36" s="20" t="s">
        <v>38</v>
      </c>
      <c r="G36" s="21">
        <v>0</v>
      </c>
      <c r="H36" s="21">
        <v>50417354.399999999</v>
      </c>
      <c r="I36" s="21">
        <v>50417354.399999999</v>
      </c>
    </row>
    <row r="37" spans="1:9" x14ac:dyDescent="0.2">
      <c r="A37" s="16">
        <v>40908</v>
      </c>
      <c r="B37" s="20" t="s">
        <v>19</v>
      </c>
      <c r="C37" s="20" t="s">
        <v>39</v>
      </c>
      <c r="D37" s="20" t="s">
        <v>40</v>
      </c>
      <c r="E37" s="20" t="s">
        <v>41</v>
      </c>
      <c r="F37" s="20" t="s">
        <v>42</v>
      </c>
      <c r="G37" s="21">
        <v>-751954.98</v>
      </c>
      <c r="H37" s="21">
        <v>0</v>
      </c>
      <c r="I37" s="21">
        <v>-751954.98</v>
      </c>
    </row>
    <row r="38" spans="1:9" x14ac:dyDescent="0.2">
      <c r="A38" s="16">
        <v>40908</v>
      </c>
      <c r="B38" s="20" t="s">
        <v>19</v>
      </c>
      <c r="C38" s="20" t="s">
        <v>39</v>
      </c>
      <c r="D38" s="20" t="s">
        <v>40</v>
      </c>
      <c r="E38" s="20" t="s">
        <v>43</v>
      </c>
      <c r="F38" s="20" t="s">
        <v>44</v>
      </c>
      <c r="G38" s="21">
        <v>-722025.71</v>
      </c>
      <c r="H38" s="21">
        <v>0</v>
      </c>
      <c r="I38" s="21">
        <v>-722025.71</v>
      </c>
    </row>
    <row r="39" spans="1:9" x14ac:dyDescent="0.2">
      <c r="A39" s="16">
        <v>40908</v>
      </c>
      <c r="B39" s="20" t="s">
        <v>19</v>
      </c>
      <c r="C39" s="20" t="s">
        <v>39</v>
      </c>
      <c r="D39" s="20" t="s">
        <v>40</v>
      </c>
      <c r="E39" s="20" t="s">
        <v>45</v>
      </c>
      <c r="F39" s="20" t="s">
        <v>46</v>
      </c>
      <c r="G39" s="21">
        <v>-641931.27</v>
      </c>
      <c r="H39" s="21">
        <v>0</v>
      </c>
      <c r="I39" s="21">
        <v>-641931.27</v>
      </c>
    </row>
    <row r="40" spans="1:9" x14ac:dyDescent="0.2">
      <c r="A40" s="16">
        <v>40908</v>
      </c>
      <c r="B40" s="20" t="s">
        <v>19</v>
      </c>
      <c r="C40" s="20" t="s">
        <v>39</v>
      </c>
      <c r="D40" s="20" t="s">
        <v>40</v>
      </c>
      <c r="E40" s="20" t="s">
        <v>47</v>
      </c>
      <c r="F40" s="20" t="s">
        <v>48</v>
      </c>
      <c r="G40" s="21">
        <v>167570.97</v>
      </c>
      <c r="H40" s="21">
        <v>0</v>
      </c>
      <c r="I40" s="21">
        <v>167570.97</v>
      </c>
    </row>
    <row r="41" spans="1:9" x14ac:dyDescent="0.2">
      <c r="A41" s="16">
        <v>40908</v>
      </c>
      <c r="B41" s="20" t="s">
        <v>19</v>
      </c>
      <c r="C41" s="20" t="s">
        <v>39</v>
      </c>
      <c r="D41" s="20" t="s">
        <v>40</v>
      </c>
      <c r="E41" s="20" t="s">
        <v>49</v>
      </c>
      <c r="F41" s="20" t="s">
        <v>50</v>
      </c>
      <c r="G41" s="21">
        <v>187963.76</v>
      </c>
      <c r="H41" s="21">
        <v>0</v>
      </c>
      <c r="I41" s="21">
        <v>187963.76</v>
      </c>
    </row>
    <row r="42" spans="1:9" x14ac:dyDescent="0.2">
      <c r="A42" s="16">
        <v>40908</v>
      </c>
      <c r="B42" s="20" t="s">
        <v>19</v>
      </c>
      <c r="C42" s="20" t="s">
        <v>39</v>
      </c>
      <c r="D42" s="20" t="s">
        <v>40</v>
      </c>
      <c r="E42" s="20" t="s">
        <v>51</v>
      </c>
      <c r="F42" s="20" t="s">
        <v>52</v>
      </c>
      <c r="G42" s="21">
        <v>0</v>
      </c>
      <c r="H42" s="21">
        <v>-128216167.84999999</v>
      </c>
      <c r="I42" s="21">
        <v>-128216167.84999999</v>
      </c>
    </row>
    <row r="43" spans="1:9" x14ac:dyDescent="0.2">
      <c r="A43" s="16">
        <v>40908</v>
      </c>
      <c r="B43" s="20" t="s">
        <v>19</v>
      </c>
      <c r="C43" s="20" t="s">
        <v>39</v>
      </c>
      <c r="D43" s="20" t="s">
        <v>40</v>
      </c>
      <c r="E43" s="20" t="s">
        <v>53</v>
      </c>
      <c r="F43" s="20" t="s">
        <v>54</v>
      </c>
      <c r="G43" s="21">
        <v>0</v>
      </c>
      <c r="H43" s="21">
        <v>-146114237.63999999</v>
      </c>
      <c r="I43" s="21">
        <v>-146114237.63999999</v>
      </c>
    </row>
    <row r="44" spans="1:9" x14ac:dyDescent="0.2">
      <c r="A44" s="16">
        <v>40908</v>
      </c>
      <c r="B44" s="20" t="s">
        <v>19</v>
      </c>
      <c r="C44" s="20" t="s">
        <v>39</v>
      </c>
      <c r="D44" s="20" t="s">
        <v>40</v>
      </c>
      <c r="E44" s="20" t="s">
        <v>57</v>
      </c>
      <c r="F44" s="20" t="s">
        <v>58</v>
      </c>
      <c r="G44" s="21">
        <v>27149.79</v>
      </c>
      <c r="H44" s="21">
        <v>0</v>
      </c>
      <c r="I44" s="21">
        <v>27149.79</v>
      </c>
    </row>
    <row r="45" spans="1:9" x14ac:dyDescent="0.2">
      <c r="A45" s="16">
        <v>40908</v>
      </c>
      <c r="B45" s="20" t="s">
        <v>19</v>
      </c>
      <c r="C45" s="20" t="s">
        <v>39</v>
      </c>
      <c r="D45" s="20" t="s">
        <v>40</v>
      </c>
      <c r="E45" s="20" t="s">
        <v>59</v>
      </c>
      <c r="F45" s="20" t="s">
        <v>60</v>
      </c>
      <c r="G45" s="21">
        <v>25447.65</v>
      </c>
      <c r="H45" s="21">
        <v>0</v>
      </c>
      <c r="I45" s="21">
        <v>25447.65</v>
      </c>
    </row>
    <row r="46" spans="1:9" x14ac:dyDescent="0.2">
      <c r="A46" s="16">
        <v>40908</v>
      </c>
      <c r="B46" s="20" t="s">
        <v>19</v>
      </c>
      <c r="C46" s="20" t="s">
        <v>61</v>
      </c>
      <c r="D46" s="20" t="s">
        <v>62</v>
      </c>
      <c r="E46" s="20" t="s">
        <v>63</v>
      </c>
      <c r="F46" s="20" t="s">
        <v>64</v>
      </c>
      <c r="G46" s="21">
        <v>0</v>
      </c>
      <c r="H46" s="21">
        <v>-55382351.810000002</v>
      </c>
      <c r="I46" s="21">
        <v>-55382351.810000002</v>
      </c>
    </row>
    <row r="47" spans="1:9" x14ac:dyDescent="0.2">
      <c r="A47" s="16">
        <v>40908</v>
      </c>
      <c r="B47" s="20" t="s">
        <v>19</v>
      </c>
      <c r="C47" s="20" t="s">
        <v>61</v>
      </c>
      <c r="D47" s="20" t="s">
        <v>62</v>
      </c>
      <c r="E47" s="20" t="s">
        <v>65</v>
      </c>
      <c r="F47" s="20" t="s">
        <v>66</v>
      </c>
      <c r="G47" s="21">
        <v>0</v>
      </c>
      <c r="H47" s="21">
        <v>-48598364.090000004</v>
      </c>
      <c r="I47" s="21">
        <v>-48598364.090000004</v>
      </c>
    </row>
    <row r="48" spans="1:9" x14ac:dyDescent="0.2">
      <c r="A48" s="16"/>
      <c r="B48" s="20"/>
      <c r="C48" s="20"/>
      <c r="D48" s="20"/>
      <c r="E48" s="20"/>
      <c r="F48" s="25" t="s">
        <v>1</v>
      </c>
      <c r="G48" s="26">
        <v>-56424797.06000001</v>
      </c>
      <c r="H48" s="26">
        <v>-283652219.55999994</v>
      </c>
      <c r="I48" s="26">
        <v>-340077016.62</v>
      </c>
    </row>
    <row r="49" spans="1:9" x14ac:dyDescent="0.2">
      <c r="A49" s="16"/>
      <c r="B49" s="20"/>
      <c r="C49" s="20"/>
      <c r="D49" s="20"/>
      <c r="E49" s="20"/>
      <c r="F49" s="23" t="s">
        <v>67</v>
      </c>
      <c r="G49" s="24">
        <v>-5243401.7999999989</v>
      </c>
      <c r="H49" s="24">
        <v>0</v>
      </c>
      <c r="I49" s="24">
        <v>-5243401.7999999989</v>
      </c>
    </row>
    <row r="50" spans="1:9" x14ac:dyDescent="0.2">
      <c r="A50" s="16"/>
      <c r="B50" s="20"/>
      <c r="C50" s="20"/>
      <c r="D50" s="20"/>
      <c r="E50" s="20"/>
      <c r="F50" s="20" t="s">
        <v>68</v>
      </c>
      <c r="G50" s="21">
        <v>-51181395.260000005</v>
      </c>
      <c r="H50" s="21">
        <v>-283652219.55999994</v>
      </c>
      <c r="I50" s="21">
        <v>-334833614.82000005</v>
      </c>
    </row>
    <row r="51" spans="1:9" x14ac:dyDescent="0.2">
      <c r="A51" s="16">
        <v>40999</v>
      </c>
      <c r="B51" s="20" t="s">
        <v>70</v>
      </c>
      <c r="C51" s="20" t="s">
        <v>20</v>
      </c>
      <c r="D51" s="20" t="s">
        <v>21</v>
      </c>
      <c r="E51" s="20" t="s">
        <v>22</v>
      </c>
      <c r="F51" s="20" t="s">
        <v>23</v>
      </c>
      <c r="G51" s="21">
        <v>0</v>
      </c>
      <c r="H51" s="21">
        <v>58846308</v>
      </c>
      <c r="I51" s="21">
        <v>58846308</v>
      </c>
    </row>
    <row r="52" spans="1:9" x14ac:dyDescent="0.2">
      <c r="A52" s="16">
        <v>40999</v>
      </c>
      <c r="B52" s="20" t="s">
        <v>19</v>
      </c>
      <c r="C52" s="20" t="s">
        <v>20</v>
      </c>
      <c r="D52" s="20" t="s">
        <v>21</v>
      </c>
      <c r="E52" s="20" t="s">
        <v>25</v>
      </c>
      <c r="F52" s="20" t="s">
        <v>26</v>
      </c>
      <c r="G52" s="21">
        <v>-9480399.7300000004</v>
      </c>
      <c r="H52" s="21">
        <v>0</v>
      </c>
      <c r="I52" s="21">
        <v>-9480399.7300000004</v>
      </c>
    </row>
    <row r="53" spans="1:9" x14ac:dyDescent="0.2">
      <c r="A53" s="16">
        <v>40999</v>
      </c>
      <c r="B53" s="20" t="s">
        <v>19</v>
      </c>
      <c r="C53" s="20" t="s">
        <v>20</v>
      </c>
      <c r="D53" s="20" t="s">
        <v>21</v>
      </c>
      <c r="E53" s="20" t="s">
        <v>27</v>
      </c>
      <c r="F53" s="20" t="s">
        <v>28</v>
      </c>
      <c r="G53" s="21">
        <v>-656775.92000000004</v>
      </c>
      <c r="H53" s="21">
        <v>0</v>
      </c>
      <c r="I53" s="21">
        <v>-656775.92000000004</v>
      </c>
    </row>
    <row r="54" spans="1:9" x14ac:dyDescent="0.2">
      <c r="A54" s="16">
        <v>40999</v>
      </c>
      <c r="B54" s="20" t="s">
        <v>19</v>
      </c>
      <c r="C54" s="20" t="s">
        <v>20</v>
      </c>
      <c r="D54" s="20" t="s">
        <v>21</v>
      </c>
      <c r="E54" s="20" t="s">
        <v>29</v>
      </c>
      <c r="F54" s="20" t="s">
        <v>30</v>
      </c>
      <c r="G54" s="21">
        <v>-8363.9</v>
      </c>
      <c r="H54" s="21">
        <v>0</v>
      </c>
      <c r="I54" s="21">
        <v>-8363.9</v>
      </c>
    </row>
    <row r="55" spans="1:9" x14ac:dyDescent="0.2">
      <c r="A55" s="16">
        <v>40999</v>
      </c>
      <c r="B55" s="20" t="s">
        <v>19</v>
      </c>
      <c r="C55" s="20" t="s">
        <v>20</v>
      </c>
      <c r="D55" s="20" t="s">
        <v>21</v>
      </c>
      <c r="E55" s="20" t="s">
        <v>31</v>
      </c>
      <c r="F55" s="20" t="s">
        <v>32</v>
      </c>
      <c r="G55" s="21">
        <v>-1544962.09</v>
      </c>
      <c r="H55" s="21">
        <v>0</v>
      </c>
      <c r="I55" s="21">
        <v>-1544962.09</v>
      </c>
    </row>
    <row r="56" spans="1:9" x14ac:dyDescent="0.2">
      <c r="A56" s="16">
        <v>40999</v>
      </c>
      <c r="B56" s="20" t="s">
        <v>19</v>
      </c>
      <c r="C56" s="20" t="s">
        <v>20</v>
      </c>
      <c r="D56" s="20" t="s">
        <v>21</v>
      </c>
      <c r="E56" s="20" t="s">
        <v>33</v>
      </c>
      <c r="F56" s="20" t="s">
        <v>34</v>
      </c>
      <c r="G56" s="21">
        <v>-8318864.8600000003</v>
      </c>
      <c r="H56" s="21">
        <v>0</v>
      </c>
      <c r="I56" s="21">
        <v>-8318864.8600000003</v>
      </c>
    </row>
    <row r="57" spans="1:9" x14ac:dyDescent="0.2">
      <c r="A57" s="16">
        <v>40999</v>
      </c>
      <c r="B57" s="20" t="s">
        <v>19</v>
      </c>
      <c r="C57" s="20" t="s">
        <v>20</v>
      </c>
      <c r="D57" s="20" t="s">
        <v>21</v>
      </c>
      <c r="E57" s="20" t="s">
        <v>35</v>
      </c>
      <c r="F57" s="20" t="s">
        <v>36</v>
      </c>
      <c r="G57" s="21">
        <v>-29.68</v>
      </c>
      <c r="H57" s="21">
        <v>0</v>
      </c>
      <c r="I57" s="21">
        <v>-29.68</v>
      </c>
    </row>
    <row r="58" spans="1:9" x14ac:dyDescent="0.2">
      <c r="A58" s="16">
        <v>40999</v>
      </c>
      <c r="B58" s="20" t="s">
        <v>70</v>
      </c>
      <c r="C58" s="20" t="s">
        <v>20</v>
      </c>
      <c r="D58" s="20" t="s">
        <v>21</v>
      </c>
      <c r="E58" s="20" t="s">
        <v>37</v>
      </c>
      <c r="F58" s="20" t="s">
        <v>38</v>
      </c>
      <c r="G58" s="21">
        <v>0</v>
      </c>
      <c r="H58" s="21">
        <v>67060836.210000001</v>
      </c>
      <c r="I58" s="21">
        <v>67060836.210000001</v>
      </c>
    </row>
    <row r="59" spans="1:9" x14ac:dyDescent="0.2">
      <c r="A59" s="16">
        <v>40999</v>
      </c>
      <c r="B59" s="20" t="s">
        <v>19</v>
      </c>
      <c r="C59" s="20" t="s">
        <v>39</v>
      </c>
      <c r="D59" s="20" t="s">
        <v>40</v>
      </c>
      <c r="E59" s="20" t="s">
        <v>41</v>
      </c>
      <c r="F59" s="20" t="s">
        <v>42</v>
      </c>
      <c r="G59" s="21">
        <v>-765894.9</v>
      </c>
      <c r="H59" s="21">
        <v>0</v>
      </c>
      <c r="I59" s="21">
        <v>-765894.9</v>
      </c>
    </row>
    <row r="60" spans="1:9" x14ac:dyDescent="0.2">
      <c r="A60" s="16">
        <v>40999</v>
      </c>
      <c r="B60" s="20" t="s">
        <v>19</v>
      </c>
      <c r="C60" s="20" t="s">
        <v>39</v>
      </c>
      <c r="D60" s="20" t="s">
        <v>40</v>
      </c>
      <c r="E60" s="20" t="s">
        <v>43</v>
      </c>
      <c r="F60" s="20" t="s">
        <v>44</v>
      </c>
      <c r="G60" s="21">
        <v>-797238.04</v>
      </c>
      <c r="H60" s="21">
        <v>0</v>
      </c>
      <c r="I60" s="21">
        <v>-797238.04</v>
      </c>
    </row>
    <row r="61" spans="1:9" x14ac:dyDescent="0.2">
      <c r="A61" s="16">
        <v>40999</v>
      </c>
      <c r="B61" s="20" t="s">
        <v>19</v>
      </c>
      <c r="C61" s="20" t="s">
        <v>39</v>
      </c>
      <c r="D61" s="20" t="s">
        <v>40</v>
      </c>
      <c r="E61" s="20" t="s">
        <v>45</v>
      </c>
      <c r="F61" s="20" t="s">
        <v>46</v>
      </c>
      <c r="G61" s="21">
        <v>-641931.27</v>
      </c>
      <c r="H61" s="21">
        <v>0</v>
      </c>
      <c r="I61" s="21">
        <v>-641931.27</v>
      </c>
    </row>
    <row r="62" spans="1:9" x14ac:dyDescent="0.2">
      <c r="A62" s="16">
        <v>40999</v>
      </c>
      <c r="B62" s="20" t="s">
        <v>19</v>
      </c>
      <c r="C62" s="20" t="s">
        <v>39</v>
      </c>
      <c r="D62" s="20" t="s">
        <v>40</v>
      </c>
      <c r="E62" s="20" t="s">
        <v>47</v>
      </c>
      <c r="F62" s="20" t="s">
        <v>48</v>
      </c>
      <c r="G62" s="21">
        <v>3179871.24</v>
      </c>
      <c r="H62" s="21">
        <v>0</v>
      </c>
      <c r="I62" s="21">
        <v>3179871.24</v>
      </c>
    </row>
    <row r="63" spans="1:9" x14ac:dyDescent="0.2">
      <c r="A63" s="16">
        <v>40999</v>
      </c>
      <c r="B63" s="20" t="s">
        <v>19</v>
      </c>
      <c r="C63" s="20" t="s">
        <v>39</v>
      </c>
      <c r="D63" s="20" t="s">
        <v>40</v>
      </c>
      <c r="E63" s="20" t="s">
        <v>49</v>
      </c>
      <c r="F63" s="20" t="s">
        <v>50</v>
      </c>
      <c r="G63" s="21">
        <v>3620759.21</v>
      </c>
      <c r="H63" s="21">
        <v>0</v>
      </c>
      <c r="I63" s="21">
        <v>3620759.21</v>
      </c>
    </row>
    <row r="64" spans="1:9" x14ac:dyDescent="0.2">
      <c r="A64" s="16">
        <v>40999</v>
      </c>
      <c r="B64" s="20" t="s">
        <v>70</v>
      </c>
      <c r="C64" s="20" t="s">
        <v>39</v>
      </c>
      <c r="D64" s="20" t="s">
        <v>40</v>
      </c>
      <c r="E64" s="20" t="s">
        <v>51</v>
      </c>
      <c r="F64" s="20" t="s">
        <v>52</v>
      </c>
      <c r="G64" s="21">
        <v>0</v>
      </c>
      <c r="H64" s="21">
        <v>-135965509.75</v>
      </c>
      <c r="I64" s="21">
        <v>-135965509.75</v>
      </c>
    </row>
    <row r="65" spans="1:9" x14ac:dyDescent="0.2">
      <c r="A65" s="16">
        <v>40999</v>
      </c>
      <c r="B65" s="20" t="s">
        <v>70</v>
      </c>
      <c r="C65" s="20" t="s">
        <v>39</v>
      </c>
      <c r="D65" s="20" t="s">
        <v>40</v>
      </c>
      <c r="E65" s="20" t="s">
        <v>53</v>
      </c>
      <c r="F65" s="20" t="s">
        <v>54</v>
      </c>
      <c r="G65" s="21">
        <v>0</v>
      </c>
      <c r="H65" s="21">
        <v>-154945332.83000001</v>
      </c>
      <c r="I65" s="21">
        <v>-154945332.83000001</v>
      </c>
    </row>
    <row r="66" spans="1:9" x14ac:dyDescent="0.2">
      <c r="A66" s="16">
        <v>40999</v>
      </c>
      <c r="B66" s="20" t="s">
        <v>19</v>
      </c>
      <c r="C66" s="20" t="s">
        <v>39</v>
      </c>
      <c r="D66" s="20" t="s">
        <v>40</v>
      </c>
      <c r="E66" s="20" t="s">
        <v>55</v>
      </c>
      <c r="F66" s="20" t="s">
        <v>56</v>
      </c>
      <c r="G66" s="21">
        <v>674089.48</v>
      </c>
      <c r="H66" s="21">
        <v>0</v>
      </c>
      <c r="I66" s="21">
        <v>674089.48</v>
      </c>
    </row>
    <row r="67" spans="1:9" x14ac:dyDescent="0.2">
      <c r="A67" s="16">
        <v>40999</v>
      </c>
      <c r="B67" s="20" t="s">
        <v>19</v>
      </c>
      <c r="C67" s="20" t="s">
        <v>39</v>
      </c>
      <c r="D67" s="20" t="s">
        <v>40</v>
      </c>
      <c r="E67" s="20" t="s">
        <v>57</v>
      </c>
      <c r="F67" s="20" t="s">
        <v>58</v>
      </c>
      <c r="G67" s="21">
        <v>27149.79</v>
      </c>
      <c r="H67" s="21">
        <v>0</v>
      </c>
      <c r="I67" s="21">
        <v>27149.79</v>
      </c>
    </row>
    <row r="68" spans="1:9" x14ac:dyDescent="0.2">
      <c r="A68" s="16">
        <v>40999</v>
      </c>
      <c r="B68" s="20" t="s">
        <v>19</v>
      </c>
      <c r="C68" s="20" t="s">
        <v>39</v>
      </c>
      <c r="D68" s="20" t="s">
        <v>40</v>
      </c>
      <c r="E68" s="20" t="s">
        <v>59</v>
      </c>
      <c r="F68" s="20" t="s">
        <v>60</v>
      </c>
      <c r="G68" s="21">
        <v>25447.65</v>
      </c>
      <c r="H68" s="21">
        <v>0</v>
      </c>
      <c r="I68" s="21">
        <v>25447.65</v>
      </c>
    </row>
    <row r="69" spans="1:9" x14ac:dyDescent="0.2">
      <c r="A69" s="16">
        <v>40999</v>
      </c>
      <c r="B69" s="20" t="s">
        <v>70</v>
      </c>
      <c r="C69" s="20" t="s">
        <v>61</v>
      </c>
      <c r="D69" s="20" t="s">
        <v>62</v>
      </c>
      <c r="E69" s="20" t="s">
        <v>63</v>
      </c>
      <c r="F69" s="20" t="s">
        <v>64</v>
      </c>
      <c r="G69" s="21">
        <v>0</v>
      </c>
      <c r="H69" s="21">
        <v>-51350780.369999997</v>
      </c>
      <c r="I69" s="21">
        <v>-51350780.369999997</v>
      </c>
    </row>
    <row r="70" spans="1:9" x14ac:dyDescent="0.2">
      <c r="A70" s="16">
        <v>40999</v>
      </c>
      <c r="B70" s="20" t="s">
        <v>70</v>
      </c>
      <c r="C70" s="20" t="s">
        <v>61</v>
      </c>
      <c r="D70" s="20" t="s">
        <v>62</v>
      </c>
      <c r="E70" s="20" t="s">
        <v>65</v>
      </c>
      <c r="F70" s="20" t="s">
        <v>66</v>
      </c>
      <c r="G70" s="21">
        <v>0</v>
      </c>
      <c r="H70" s="21">
        <v>-45060634.649999999</v>
      </c>
      <c r="I70" s="21">
        <v>-45060634.649999999</v>
      </c>
    </row>
    <row r="71" spans="1:9" x14ac:dyDescent="0.2">
      <c r="A71" s="19"/>
      <c r="B71" s="20"/>
      <c r="C71" s="20"/>
      <c r="D71" s="20"/>
      <c r="E71" s="20"/>
      <c r="F71" s="25" t="s">
        <v>1</v>
      </c>
      <c r="G71" s="26">
        <v>-14687143.019999998</v>
      </c>
      <c r="H71" s="26">
        <v>-261415113.39000002</v>
      </c>
      <c r="I71" s="26">
        <v>-276102256.41000003</v>
      </c>
    </row>
    <row r="72" spans="1:9" ht="15" x14ac:dyDescent="0.25">
      <c r="A72" s="17"/>
      <c r="B72" s="17"/>
      <c r="C72" s="17"/>
      <c r="D72" s="17"/>
      <c r="E72" s="17"/>
      <c r="F72" s="23" t="s">
        <v>67</v>
      </c>
      <c r="G72" s="24">
        <v>-3741106.3200000008</v>
      </c>
      <c r="H72" s="24">
        <v>0</v>
      </c>
      <c r="I72" s="24">
        <v>-3741106.3200000008</v>
      </c>
    </row>
    <row r="73" spans="1:9" ht="15" x14ac:dyDescent="0.25">
      <c r="A73" s="17"/>
      <c r="B73" s="17"/>
      <c r="C73" s="17"/>
      <c r="D73" s="17"/>
      <c r="E73" s="17"/>
      <c r="F73" s="20" t="s">
        <v>68</v>
      </c>
      <c r="G73" s="22">
        <v>-10946036.700000001</v>
      </c>
      <c r="H73" s="22">
        <v>-261415113.39000002</v>
      </c>
      <c r="I73" s="22">
        <v>-272361150.09000003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 de Caderno" ma:contentTypeID="0x0101005511022864D94CB091F64C296BE0C2F40096C56C2F9089384D932CFEA4B6C8F63F" ma:contentTypeVersion="0" ma:contentTypeDescription="Novo documento de caderno" ma:contentTypeScope="" ma:versionID="d02ad03433a9a9524b3fdc8ade986b5c">
  <xsd:schema xmlns:xsd="http://www.w3.org/2001/XMLSchema" xmlns:xs="http://www.w3.org/2001/XMLSchema" xmlns:p="http://schemas.microsoft.com/office/2006/metadata/properties" xmlns:ns2="C0C3C2A0-9216-49F5-A572-00A5A4E3D12D" targetNamespace="http://schemas.microsoft.com/office/2006/metadata/properties" ma:root="true" ma:fieldsID="ca0e054899ab4fa5fc3fc299f5544dd4" ns2:_="">
    <xsd:import namespace="C0C3C2A0-9216-49F5-A572-00A5A4E3D12D"/>
    <xsd:element name="properties">
      <xsd:complexType>
        <xsd:sequence>
          <xsd:element name="documentManagement">
            <xsd:complexType>
              <xsd:all>
                <xsd:element ref="ns2:PaginaEmBranco" minOccurs="0"/>
                <xsd:element ref="ns2:NovaPagina" minOccurs="0"/>
                <xsd:element ref="ns2:Ordem"/>
                <xsd:element ref="ns2:Habilitado" minOccurs="0"/>
                <xsd:element ref="ns2:Bloqueado" minOccurs="0"/>
                <xsd:element ref="ns2:Idioma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C3C2A0-9216-49F5-A572-00A5A4E3D12D" elementFormDefault="qualified">
    <xsd:import namespace="http://schemas.microsoft.com/office/2006/documentManagement/types"/>
    <xsd:import namespace="http://schemas.microsoft.com/office/infopath/2007/PartnerControls"/>
    <xsd:element name="PaginaEmBranco" ma:index="8" nillable="true" ma:displayName="Página em Branco" ma:default="0" ma:internalName="PaginaEmBranco">
      <xsd:simpleType>
        <xsd:restriction base="dms:Boolean"/>
      </xsd:simpleType>
    </xsd:element>
    <xsd:element name="NovaPagina" ma:index="9" nillable="true" ma:displayName="Nova Página" ma:default="0" ma:internalName="NovaPagina">
      <xsd:simpleType>
        <xsd:restriction base="dms:Boolean"/>
      </xsd:simpleType>
    </xsd:element>
    <xsd:element name="Ordem" ma:index="10" ma:displayName="Ordem" ma:decimals="0" ma:default="1" ma:internalName="Ordem">
      <xsd:simpleType>
        <xsd:restriction base="dms:Number"/>
      </xsd:simpleType>
    </xsd:element>
    <xsd:element name="Habilitado" ma:index="11" nillable="true" ma:displayName="Habilitado" ma:default="1" ma:internalName="Habilitado">
      <xsd:simpleType>
        <xsd:restriction base="dms:Boolean"/>
      </xsd:simpleType>
    </xsd:element>
    <xsd:element name="Bloqueado" ma:index="12" nillable="true" ma:displayName="Bloqueado" ma:default="0" ma:internalName="Bloqueado">
      <xsd:simpleType>
        <xsd:restriction base="dms:Boolean"/>
      </xsd:simpleType>
    </xsd:element>
    <xsd:element name="Idioma" ma:index="13" ma:displayName="Idioma" ma:default="Pt" ma:internalName="Idioma">
      <xsd:simpleType>
        <xsd:restriction base="dms:Choice">
          <xsd:enumeration value="Pt"/>
          <xsd:enumeration value="Idioma 2"/>
          <xsd:enumeration value="Pt-Idioma2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Habilitado xmlns="C0C3C2A0-9216-49F5-A572-00A5A4E3D12D">true</Habilitado>
    <NovaPagina xmlns="C0C3C2A0-9216-49F5-A572-00A5A4E3D12D">true</NovaPagina>
    <PaginaEmBranco xmlns="C0C3C2A0-9216-49F5-A572-00A5A4E3D12D">false</PaginaEmBranco>
    <Idioma xmlns="C0C3C2A0-9216-49F5-A572-00A5A4E3D12D">Pt-Idioma2</Idioma>
    <Ordem xmlns="C0C3C2A0-9216-49F5-A572-00A5A4E3D12D">45</Ordem>
    <Bloqueado xmlns="C0C3C2A0-9216-49F5-A572-00A5A4E3D12D">false</Bloqueado>
  </documentManagement>
</p:properties>
</file>

<file path=customXml/itemProps1.xml><?xml version="1.0" encoding="utf-8"?>
<ds:datastoreItem xmlns:ds="http://schemas.openxmlformats.org/officeDocument/2006/customXml" ds:itemID="{E26DB8AB-6426-4F97-8164-F07F4D77581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0CCF2D-DAEF-4618-AA25-BC1194EAA7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0C3C2A0-9216-49F5-A572-00A5A4E3D12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BF3821F-51C8-45A7-AFE3-E06B63E57810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C0C3C2A0-9216-49F5-A572-00A5A4E3D12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4</vt:i4>
      </vt:variant>
      <vt:variant>
        <vt:lpstr>Intervalos com Nome</vt:lpstr>
      </vt:variant>
      <vt:variant>
        <vt:i4>20</vt:i4>
      </vt:variant>
    </vt:vector>
  </HeadingPairs>
  <TitlesOfParts>
    <vt:vector size="24" baseType="lpstr">
      <vt:lpstr>Port_DMPL</vt:lpstr>
      <vt:lpstr>ITR-DFP (Comparativo)</vt:lpstr>
      <vt:lpstr>ITR-DFP 2016</vt:lpstr>
      <vt:lpstr>#Apoio</vt:lpstr>
      <vt:lpstr>Port_DMPL!Área_de_Impressão</vt:lpstr>
      <vt:lpstr>CANC_TESOURARIA</vt:lpstr>
      <vt:lpstr>CAPITAL_DMPL_ATUAL</vt:lpstr>
      <vt:lpstr>DIV_JCP_EXERC_ANTERIOR_DMPL_ANT</vt:lpstr>
      <vt:lpstr>DIV_JCP_EXERC_ANTERIOR_DMPL_ATUAL</vt:lpstr>
      <vt:lpstr>DIV_JCP_EXERC_DMPL_ANT</vt:lpstr>
      <vt:lpstr>DIV_JCP_EXERC_DMPL_ATUAL</vt:lpstr>
      <vt:lpstr>DIV_JCP_NÃO_RECLAM_DMPL_ATUAL</vt:lpstr>
      <vt:lpstr>DIV_JCP_RESERVAS_DMPL_ATUAL</vt:lpstr>
      <vt:lpstr>PL_CONTROLADORES_DMPL_ANT</vt:lpstr>
      <vt:lpstr>PL_CONTROLADORES_DMPL_ATUAL</vt:lpstr>
      <vt:lpstr>PROPOSTA_DIV_JCP_DMPL_ANT</vt:lpstr>
      <vt:lpstr>PROPOSTA_DIV_JCP_DMPL_ATUAL</vt:lpstr>
      <vt:lpstr>RES_CAPITAL_DMPL_ATUAL</vt:lpstr>
      <vt:lpstr>RES_ESTATUTARIA_DMPL_ATUAL</vt:lpstr>
      <vt:lpstr>RES_LEGAL_DMPL_ATUAL</vt:lpstr>
      <vt:lpstr>RES_LUCROS_INTEG_DMPL_ATUAL</vt:lpstr>
      <vt:lpstr>RES_LUCROS_NÃO_INTEG_DMPL_ATUAL</vt:lpstr>
      <vt:lpstr>SDO_ORA_DMPL_ATUAL</vt:lpstr>
      <vt:lpstr>SDO_TESOURARIA_DMPL_ATUAL</vt:lpstr>
    </vt:vector>
  </TitlesOfParts>
  <Company>Banco Itaú S/A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 Individual IFRS.xlsx</dc:title>
  <dc:creator>Adesktop</dc:creator>
  <cp:lastModifiedBy>André Galharde</cp:lastModifiedBy>
  <cp:lastPrinted>2015-04-27T23:16:16Z</cp:lastPrinted>
  <dcterms:created xsi:type="dcterms:W3CDTF">2011-03-18T12:35:14Z</dcterms:created>
  <dcterms:modified xsi:type="dcterms:W3CDTF">2019-08-14T18:28:53Z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 Documento">
    <vt:lpwstr>Documento</vt:lpwstr>
  </property>
  <property fmtid="{D5CDD505-2E9C-101B-9397-08002B2CF9AE}" pid="3" name="Capítulo">
    <vt:lpwstr>F</vt:lpwstr>
  </property>
  <property fmtid="{D5CDD505-2E9C-101B-9397-08002B2CF9AE}" pid="4" name="Ordenação">
    <vt:lpwstr>50</vt:lpwstr>
  </property>
  <property fmtid="{D5CDD505-2E9C-101B-9397-08002B2CF9AE}" pid="5" name="Nova Página">
    <vt:lpwstr>1</vt:lpwstr>
  </property>
  <property fmtid="{D5CDD505-2E9C-101B-9397-08002B2CF9AE}" pid="6" name="ContentTypeId">
    <vt:lpwstr>0x0101005511022864D94CB091F64C296BE0C2F40096C56C2F9089384D932CFEA4B6C8F63F</vt:lpwstr>
  </property>
  <property fmtid="{D5CDD505-2E9C-101B-9397-08002B2CF9AE}" pid="7" name="Índice">
    <vt:bool>false</vt:bool>
  </property>
  <property fmtid="{D5CDD505-2E9C-101B-9397-08002B2CF9AE}" pid="8" name="TemplateUrl">
    <vt:lpwstr/>
  </property>
  <property fmtid="{D5CDD505-2E9C-101B-9397-08002B2CF9AE}" pid="9" name="Macros do Excel">
    <vt:lpwstr/>
  </property>
  <property fmtid="{D5CDD505-2E9C-101B-9397-08002B2CF9AE}" pid="10" name="Nota">
    <vt:lpwstr/>
  </property>
  <property fmtid="{D5CDD505-2E9C-101B-9397-08002B2CF9AE}" pid="11" name="xd_Signature">
    <vt:bool>false</vt:bool>
  </property>
  <property fmtid="{D5CDD505-2E9C-101B-9397-08002B2CF9AE}" pid="12" name="xd_ProgID">
    <vt:lpwstr/>
  </property>
  <property fmtid="{D5CDD505-2E9C-101B-9397-08002B2CF9AE}" pid="13" name="Texto Alternativo">
    <vt:lpwstr/>
  </property>
  <property fmtid="{D5CDD505-2E9C-101B-9397-08002B2CF9AE}" pid="14" name="BExAnalyzer_OldName">
    <vt:lpwstr>DMPL.xlsx</vt:lpwstr>
  </property>
</Properties>
</file>